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878" firstSheet="1" activeTab="4"/>
  </bookViews>
  <sheets>
    <sheet name="Budget Pilote" sheetId="1" r:id="rId1"/>
    <sheet name="BUDGET FORMATION " sheetId="2" r:id="rId2"/>
    <sheet name="BUDGET TERRAIN 3 MOIS" sheetId="3" r:id="rId3"/>
    <sheet name="Budget Analyse" sheetId="4" r:id="rId4"/>
    <sheet name="Budget analyse 2012" sheetId="9" r:id="rId5"/>
    <sheet name="Budget complet 15 12 11" sheetId="8" r:id="rId6"/>
    <sheet name="Synthesebudget" sheetId="5" r:id="rId7"/>
    <sheet name="Sheet1" sheetId="7" r:id="rId8"/>
    <sheet name="Feuil1" sheetId="6" r:id="rId9"/>
  </sheets>
  <definedNames>
    <definedName name="__xlnm.Print_Titles_1">'Budget Pilote'!$3:$5</definedName>
    <definedName name="__xlnm.Print_Titles_2">'BUDGET FORMATION '!$2:$2</definedName>
    <definedName name="__xlnm.Print_Titles_3">'BUDGET TERRAIN 3 MOIS'!$3:$3</definedName>
    <definedName name="_xlnm.Print_Titles" localSheetId="5">'Budget complet 15 12 11'!$2:$3</definedName>
    <definedName name="_xlnm.Print_Titles" localSheetId="1">'BUDGET FORMATION '!$2:$2</definedName>
    <definedName name="_xlnm.Print_Titles" localSheetId="0">'Budget Pilote'!$3:$5</definedName>
    <definedName name="_xlnm.Print_Titles" localSheetId="2">'BUDGET TERRAIN 3 MOIS'!$3:$3</definedName>
    <definedName name="mt_tot">#N/A</definedName>
  </definedNames>
  <calcPr calcId="124519"/>
</workbook>
</file>

<file path=xl/calcChain.xml><?xml version="1.0" encoding="utf-8"?>
<calcChain xmlns="http://schemas.openxmlformats.org/spreadsheetml/2006/main">
  <c r="F19" i="9"/>
  <c r="H4" i="2"/>
  <c r="G116" i="8" l="1"/>
  <c r="F124"/>
  <c r="F13" i="9"/>
  <c r="F14"/>
  <c r="F15"/>
  <c r="F6"/>
  <c r="G6" s="1"/>
  <c r="F10"/>
  <c r="F35"/>
  <c r="F34"/>
  <c r="F33"/>
  <c r="F31"/>
  <c r="E28"/>
  <c r="E29" s="1"/>
  <c r="F29" s="1"/>
  <c r="F27"/>
  <c r="F26"/>
  <c r="F22"/>
  <c r="F21"/>
  <c r="F18"/>
  <c r="F17" s="1"/>
  <c r="G17" s="1"/>
  <c r="F9"/>
  <c r="F8" s="1"/>
  <c r="G8" s="1"/>
  <c r="M119" i="8"/>
  <c r="M120"/>
  <c r="M122"/>
  <c r="F12" i="9" l="1"/>
  <c r="G12" s="1"/>
  <c r="G37" s="1"/>
  <c r="H39" s="1"/>
  <c r="F28"/>
  <c r="F24" s="1"/>
  <c r="H99" i="8"/>
  <c r="F99"/>
  <c r="F94"/>
  <c r="M204"/>
  <c r="M200"/>
  <c r="M195"/>
  <c r="F200"/>
  <c r="F195"/>
  <c r="F202"/>
  <c r="F201"/>
  <c r="F199"/>
  <c r="F198"/>
  <c r="F197"/>
  <c r="F196"/>
  <c r="F165"/>
  <c r="J165" s="1"/>
  <c r="L172"/>
  <c r="L204" s="1"/>
  <c r="H58"/>
  <c r="G83" i="3"/>
  <c r="G84"/>
  <c r="F46"/>
  <c r="F36"/>
  <c r="F28"/>
  <c r="F6"/>
  <c r="F37" i="9" l="1"/>
  <c r="G39" s="1"/>
  <c r="I24"/>
  <c r="I37" s="1"/>
  <c r="F72" i="3"/>
  <c r="F47"/>
  <c r="F11"/>
  <c r="G47"/>
  <c r="F193" i="8"/>
  <c r="F192"/>
  <c r="F191"/>
  <c r="F189"/>
  <c r="E186"/>
  <c r="E187" s="1"/>
  <c r="F187" s="1"/>
  <c r="F185"/>
  <c r="F184"/>
  <c r="F180"/>
  <c r="F179"/>
  <c r="F177"/>
  <c r="F176"/>
  <c r="F175"/>
  <c r="F174"/>
  <c r="M174" s="1"/>
  <c r="E160"/>
  <c r="F159"/>
  <c r="F107"/>
  <c r="F163"/>
  <c r="F162"/>
  <c r="F161"/>
  <c r="F160"/>
  <c r="F157"/>
  <c r="F156"/>
  <c r="F155"/>
  <c r="F154" s="1"/>
  <c r="G154" s="1"/>
  <c r="F152"/>
  <c r="F151"/>
  <c r="F150"/>
  <c r="F149"/>
  <c r="F148" s="1"/>
  <c r="H148" s="1"/>
  <c r="F146"/>
  <c r="F145"/>
  <c r="F144"/>
  <c r="F143"/>
  <c r="F141" s="1"/>
  <c r="F139"/>
  <c r="H139" s="1"/>
  <c r="F138"/>
  <c r="K138" s="1"/>
  <c r="F137"/>
  <c r="K137" s="1"/>
  <c r="F136"/>
  <c r="K136" s="1"/>
  <c r="K204" s="1"/>
  <c r="F135"/>
  <c r="G134" s="1"/>
  <c r="F132"/>
  <c r="F131"/>
  <c r="F130"/>
  <c r="F129"/>
  <c r="F128"/>
  <c r="H124" s="1"/>
  <c r="F122"/>
  <c r="F121"/>
  <c r="F120"/>
  <c r="F119"/>
  <c r="F118"/>
  <c r="F117"/>
  <c r="F114"/>
  <c r="F113"/>
  <c r="F112"/>
  <c r="F111"/>
  <c r="F110"/>
  <c r="F109"/>
  <c r="F108"/>
  <c r="B102"/>
  <c r="B103" s="1"/>
  <c r="F103" s="1"/>
  <c r="H103" s="1"/>
  <c r="F100"/>
  <c r="F97"/>
  <c r="F96"/>
  <c r="F95"/>
  <c r="G94" s="1"/>
  <c r="F89"/>
  <c r="F88"/>
  <c r="F87"/>
  <c r="F84"/>
  <c r="F83"/>
  <c r="F82"/>
  <c r="F81"/>
  <c r="F77"/>
  <c r="F76" s="1"/>
  <c r="J76" s="1"/>
  <c r="F74"/>
  <c r="F73"/>
  <c r="F72"/>
  <c r="F71"/>
  <c r="F70"/>
  <c r="F69"/>
  <c r="F68" s="1"/>
  <c r="J68" s="1"/>
  <c r="F66"/>
  <c r="J66" s="1"/>
  <c r="F65"/>
  <c r="H65" s="1"/>
  <c r="F64"/>
  <c r="H64" s="1"/>
  <c r="F63"/>
  <c r="H63" s="1"/>
  <c r="F62"/>
  <c r="H62" s="1"/>
  <c r="F61"/>
  <c r="H61" s="1"/>
  <c r="F60"/>
  <c r="H60" s="1"/>
  <c r="F59"/>
  <c r="I59" s="1"/>
  <c r="I204" s="1"/>
  <c r="F51"/>
  <c r="F49"/>
  <c r="F48"/>
  <c r="F47"/>
  <c r="F45"/>
  <c r="F44"/>
  <c r="F43"/>
  <c r="F37"/>
  <c r="F34"/>
  <c r="F33"/>
  <c r="F32" s="1"/>
  <c r="F30"/>
  <c r="F28"/>
  <c r="F26"/>
  <c r="F25"/>
  <c r="F21"/>
  <c r="F20"/>
  <c r="F19"/>
  <c r="F18"/>
  <c r="F17"/>
  <c r="F16"/>
  <c r="F15" s="1"/>
  <c r="F14"/>
  <c r="F13"/>
  <c r="F12"/>
  <c r="F11"/>
  <c r="F10"/>
  <c r="F9"/>
  <c r="F8"/>
  <c r="J4" i="7"/>
  <c r="J5"/>
  <c r="J6"/>
  <c r="J7"/>
  <c r="J8"/>
  <c r="J3"/>
  <c r="J9"/>
  <c r="C9"/>
  <c r="D9"/>
  <c r="E9"/>
  <c r="F9"/>
  <c r="G9"/>
  <c r="H9"/>
  <c r="I9"/>
  <c r="B9"/>
  <c r="B3" i="5"/>
  <c r="H5" i="3"/>
  <c r="H83" s="1"/>
  <c r="F7"/>
  <c r="G7"/>
  <c r="F8"/>
  <c r="G8"/>
  <c r="F9"/>
  <c r="G9"/>
  <c r="G6" s="1"/>
  <c r="F29"/>
  <c r="G29"/>
  <c r="F30"/>
  <c r="G30"/>
  <c r="F31"/>
  <c r="G31"/>
  <c r="F32"/>
  <c r="G32"/>
  <c r="F33"/>
  <c r="G33"/>
  <c r="F34"/>
  <c r="G34"/>
  <c r="G46"/>
  <c r="F68"/>
  <c r="F69"/>
  <c r="F70"/>
  <c r="F67"/>
  <c r="G67"/>
  <c r="G72"/>
  <c r="F73"/>
  <c r="F74"/>
  <c r="G74"/>
  <c r="F75"/>
  <c r="G75"/>
  <c r="F76"/>
  <c r="G76"/>
  <c r="O46"/>
  <c r="O67"/>
  <c r="F6" i="4"/>
  <c r="F7"/>
  <c r="F8"/>
  <c r="F10"/>
  <c r="F5" s="1"/>
  <c r="F11"/>
  <c r="F15"/>
  <c r="F16"/>
  <c r="E17"/>
  <c r="F17"/>
  <c r="E18"/>
  <c r="F18"/>
  <c r="F20"/>
  <c r="F22"/>
  <c r="F23"/>
  <c r="F24"/>
  <c r="F5" i="2"/>
  <c r="G5"/>
  <c r="F6"/>
  <c r="F7"/>
  <c r="F8"/>
  <c r="G8"/>
  <c r="H8"/>
  <c r="F9"/>
  <c r="F10"/>
  <c r="F11"/>
  <c r="F12"/>
  <c r="G12"/>
  <c r="F3"/>
  <c r="G3"/>
  <c r="G6"/>
  <c r="H6"/>
  <c r="G7"/>
  <c r="H7"/>
  <c r="G9"/>
  <c r="H9"/>
  <c r="G10"/>
  <c r="H10"/>
  <c r="G11"/>
  <c r="H11"/>
  <c r="I12"/>
  <c r="F15"/>
  <c r="G15"/>
  <c r="F16"/>
  <c r="F17"/>
  <c r="F18"/>
  <c r="G18"/>
  <c r="F19"/>
  <c r="G19"/>
  <c r="F20"/>
  <c r="G16"/>
  <c r="G14" s="1"/>
  <c r="G17"/>
  <c r="G20"/>
  <c r="F23"/>
  <c r="G23"/>
  <c r="G22"/>
  <c r="F22"/>
  <c r="I22"/>
  <c r="F27"/>
  <c r="G27"/>
  <c r="F28"/>
  <c r="F29"/>
  <c r="F30"/>
  <c r="F25"/>
  <c r="I25"/>
  <c r="G28"/>
  <c r="G25" s="1"/>
  <c r="G29"/>
  <c r="G30"/>
  <c r="F33"/>
  <c r="F34"/>
  <c r="F32" s="1"/>
  <c r="F35"/>
  <c r="G33"/>
  <c r="G34"/>
  <c r="G32" s="1"/>
  <c r="G35"/>
  <c r="F8" i="1"/>
  <c r="F9"/>
  <c r="F10"/>
  <c r="F11"/>
  <c r="G11"/>
  <c r="F12"/>
  <c r="F13"/>
  <c r="F14"/>
  <c r="F7"/>
  <c r="G7"/>
  <c r="G8"/>
  <c r="G9"/>
  <c r="G10"/>
  <c r="G12"/>
  <c r="G13"/>
  <c r="G14"/>
  <c r="F16"/>
  <c r="F17"/>
  <c r="F18"/>
  <c r="F19"/>
  <c r="F20"/>
  <c r="F15" s="1"/>
  <c r="F21"/>
  <c r="G21"/>
  <c r="G16"/>
  <c r="G17"/>
  <c r="G18"/>
  <c r="G20"/>
  <c r="F25"/>
  <c r="F26"/>
  <c r="F23" s="1"/>
  <c r="F40" s="1"/>
  <c r="G26"/>
  <c r="G25"/>
  <c r="G27"/>
  <c r="F29"/>
  <c r="G29"/>
  <c r="F31"/>
  <c r="G31"/>
  <c r="F34"/>
  <c r="G34"/>
  <c r="F35"/>
  <c r="F33"/>
  <c r="G35"/>
  <c r="G33" s="1"/>
  <c r="F38"/>
  <c r="G38"/>
  <c r="F44"/>
  <c r="F45"/>
  <c r="F53" s="1"/>
  <c r="G53" s="1"/>
  <c r="G45"/>
  <c r="F46"/>
  <c r="G46"/>
  <c r="G47"/>
  <c r="F48"/>
  <c r="G48"/>
  <c r="F49"/>
  <c r="G49"/>
  <c r="F50"/>
  <c r="G50"/>
  <c r="F52"/>
  <c r="G52"/>
  <c r="F12" i="3"/>
  <c r="B14"/>
  <c r="F14"/>
  <c r="B15"/>
  <c r="F15"/>
  <c r="I15"/>
  <c r="I14"/>
  <c r="F19"/>
  <c r="F20"/>
  <c r="F21"/>
  <c r="F22"/>
  <c r="F23"/>
  <c r="F24"/>
  <c r="F25"/>
  <c r="F26"/>
  <c r="F40"/>
  <c r="I40"/>
  <c r="F41"/>
  <c r="I41"/>
  <c r="F42"/>
  <c r="F43"/>
  <c r="F44"/>
  <c r="I44"/>
  <c r="I42"/>
  <c r="I43"/>
  <c r="F48"/>
  <c r="K48"/>
  <c r="F49"/>
  <c r="F50"/>
  <c r="F51"/>
  <c r="K46"/>
  <c r="K50"/>
  <c r="I51"/>
  <c r="F56"/>
  <c r="F57"/>
  <c r="F58"/>
  <c r="F59"/>
  <c r="L55"/>
  <c r="F62"/>
  <c r="F63"/>
  <c r="F64"/>
  <c r="F65"/>
  <c r="G68"/>
  <c r="G69"/>
  <c r="G70"/>
  <c r="F78"/>
  <c r="L78"/>
  <c r="L83"/>
  <c r="G6" i="5"/>
  <c r="G15" s="1"/>
  <c r="J83" i="3"/>
  <c r="L8" i="6"/>
  <c r="D3" i="5"/>
  <c r="J3"/>
  <c r="K3"/>
  <c r="H6"/>
  <c r="D9"/>
  <c r="D13"/>
  <c r="D19"/>
  <c r="E19"/>
  <c r="H19"/>
  <c r="G23" i="1"/>
  <c r="J5" i="2"/>
  <c r="J37"/>
  <c r="H5" i="5"/>
  <c r="H9" s="1"/>
  <c r="G28" i="3"/>
  <c r="O28"/>
  <c r="G73"/>
  <c r="G71" s="1"/>
  <c r="O71" s="1"/>
  <c r="F13" i="4"/>
  <c r="K49" i="3"/>
  <c r="K83"/>
  <c r="C6" i="5"/>
  <c r="C9" s="1"/>
  <c r="F14" i="2"/>
  <c r="G44" i="1"/>
  <c r="G19"/>
  <c r="G15"/>
  <c r="H5" i="2"/>
  <c r="H37"/>
  <c r="F5" i="5"/>
  <c r="I14" i="2"/>
  <c r="B8" i="5"/>
  <c r="I8" s="1"/>
  <c r="J8" s="1"/>
  <c r="F7" i="8" l="1"/>
  <c r="F86"/>
  <c r="J86" s="1"/>
  <c r="F79"/>
  <c r="J79" s="1"/>
  <c r="F105"/>
  <c r="H105" s="1"/>
  <c r="F23"/>
  <c r="F52"/>
  <c r="F116"/>
  <c r="F57"/>
  <c r="H141"/>
  <c r="J141" s="1"/>
  <c r="J204" s="1"/>
  <c r="F134"/>
  <c r="F71" i="3"/>
  <c r="I36"/>
  <c r="F17"/>
  <c r="I17" s="1"/>
  <c r="F61"/>
  <c r="F53"/>
  <c r="F186" i="8"/>
  <c r="F182" s="1"/>
  <c r="M182" s="1"/>
  <c r="F158"/>
  <c r="G158" s="1"/>
  <c r="G204" s="1"/>
  <c r="F102"/>
  <c r="F39"/>
  <c r="F54" s="1"/>
  <c r="I61" i="3"/>
  <c r="G40" i="1"/>
  <c r="G55" s="1"/>
  <c r="F55"/>
  <c r="B4" i="5" s="1"/>
  <c r="I32" i="2"/>
  <c r="I37" s="1"/>
  <c r="G5" i="5" s="1"/>
  <c r="F37" i="2"/>
  <c r="B5" i="5" s="1"/>
  <c r="B7"/>
  <c r="I7" s="1"/>
  <c r="J7" s="1"/>
  <c r="F25" i="4"/>
  <c r="O6" i="3"/>
  <c r="G37" i="2"/>
  <c r="I9" i="5"/>
  <c r="F91" i="8" l="1"/>
  <c r="H54"/>
  <c r="H102"/>
  <c r="H204" s="1"/>
  <c r="F170"/>
  <c r="F204" s="1"/>
  <c r="I53" i="3"/>
  <c r="F83"/>
  <c r="I83"/>
  <c r="F6" i="5" s="1"/>
  <c r="B6"/>
  <c r="B9" s="1"/>
  <c r="E6"/>
  <c r="P83" i="3"/>
  <c r="O83"/>
  <c r="J5" i="5"/>
  <c r="G9"/>
  <c r="G14"/>
  <c r="G19" s="1"/>
  <c r="F4"/>
  <c r="F9" l="1"/>
  <c r="F14"/>
  <c r="F19" s="1"/>
  <c r="J4"/>
  <c r="E9"/>
  <c r="J6"/>
  <c r="L6" s="1"/>
  <c r="J9" l="1"/>
</calcChain>
</file>

<file path=xl/comments1.xml><?xml version="1.0" encoding="utf-8"?>
<comments xmlns="http://schemas.openxmlformats.org/spreadsheetml/2006/main">
  <authors>
    <author/>
  </authors>
  <commentList>
    <comment ref="A29" authorId="0">
      <text>
        <r>
          <rPr>
            <sz val="10"/>
            <rFont val="Arial"/>
            <family val="2"/>
          </rPr>
          <t>ESSESSINOU:
?</t>
        </r>
      </text>
    </comment>
  </commentList>
</comments>
</file>

<file path=xl/comments2.xml><?xml version="1.0" encoding="utf-8"?>
<comments xmlns="http://schemas.openxmlformats.org/spreadsheetml/2006/main">
  <authors>
    <author/>
  </authors>
  <commentList>
    <comment ref="D12" authorId="0">
      <text>
        <r>
          <rPr>
            <sz val="10"/>
            <rFont val="Arial"/>
            <family val="2"/>
          </rPr>
          <t>alexandre:
Engagement direct</t>
        </r>
      </text>
    </comment>
    <comment ref="G12" authorId="0">
      <text>
        <r>
          <rPr>
            <sz val="10"/>
            <rFont val="Arial"/>
            <family val="2"/>
          </rPr>
          <t>alexandre:
engagement direct</t>
        </r>
      </text>
    </comment>
  </commentList>
</comments>
</file>

<file path=xl/sharedStrings.xml><?xml version="1.0" encoding="utf-8"?>
<sst xmlns="http://schemas.openxmlformats.org/spreadsheetml/2006/main" count="789" uniqueCount="291">
  <si>
    <t>BUDGET ENQUETE PILOTE EMICoV-2 ET EDS-4 (4 zones de dénombrement)</t>
  </si>
  <si>
    <t>DESCRIPTION</t>
  </si>
  <si>
    <t>Enquête Pilote EMICoV-2 couplé  EDS-IV</t>
  </si>
  <si>
    <t>UNICEF</t>
  </si>
  <si>
    <t>Quantité</t>
  </si>
  <si>
    <t>Unité</t>
  </si>
  <si>
    <t>Coût unitaire  X 1000</t>
  </si>
  <si>
    <t>Coût Total   X 1000</t>
  </si>
  <si>
    <t>VOLET EDS</t>
  </si>
  <si>
    <t>Formation et terrain</t>
  </si>
  <si>
    <t>Enquêteurs + agents de santé</t>
  </si>
  <si>
    <t>j</t>
  </si>
  <si>
    <t>Autres cadres de la DED, DAF 2 personnes de la DG</t>
  </si>
  <si>
    <t>Formateurs</t>
  </si>
  <si>
    <t>Medecins spécialistes</t>
  </si>
  <si>
    <t>Spécialiste en informatique (4 cadres de la DTIP)</t>
  </si>
  <si>
    <t>Chauffeurs</t>
  </si>
  <si>
    <t>Carburant enquête pilote (25 litres/jour)</t>
  </si>
  <si>
    <t>Impression des questionnaires pour l'enquête pilote</t>
  </si>
  <si>
    <t>Questionnaire ménage</t>
  </si>
  <si>
    <t>Exple</t>
  </si>
  <si>
    <t>Questionnaire individuel femme</t>
  </si>
  <si>
    <t>Questionnaire individuel homme</t>
  </si>
  <si>
    <t>Manuel d'instruction des Enquêtrices/Enquêteurs</t>
  </si>
  <si>
    <t>Manuel d'instruction des contrôleuses/chef d'équipe</t>
  </si>
  <si>
    <t>Manuel Général d'instruction sur tests biologiques (Anémie, VIH, Palu)</t>
  </si>
  <si>
    <t xml:space="preserve"> FOURNITURES DE BUREAU  POUR LES ACTIVITES DE TERRAIN</t>
  </si>
  <si>
    <t>Fournitures terrain (cahier, bic, crayon, gomme, chemise à sangle, sac en plastique et Pacquetage pour agents enquêteurs (sac, lampe torche, natte, bidon, seau, imperméable)</t>
  </si>
  <si>
    <t>Ficelle pour emballage des questionnaires</t>
  </si>
  <si>
    <t>Fourniture pour travaux au bureau (rames, encres,…)</t>
  </si>
  <si>
    <t>Location de salle</t>
  </si>
  <si>
    <t>Menues dépenses</t>
  </si>
  <si>
    <t>véhic</t>
  </si>
  <si>
    <t>Sensibilisation</t>
  </si>
  <si>
    <t>Guides pour les 4 Village/ quartier</t>
  </si>
  <si>
    <t>Crieurs pour les 4 Village/ quartier</t>
  </si>
  <si>
    <t>Achat de médicaments</t>
  </si>
  <si>
    <t>Achat de produits CTA pour la prise en charge sur le terrain</t>
  </si>
  <si>
    <t>Dose</t>
  </si>
  <si>
    <t>TOTAL  EDS</t>
  </si>
  <si>
    <t>VOLET EMICOV</t>
  </si>
  <si>
    <t>Formation des agents</t>
  </si>
  <si>
    <t>Enquêteurs</t>
  </si>
  <si>
    <t>Contrôleurs</t>
  </si>
  <si>
    <t>Travaux de terrain</t>
  </si>
  <si>
    <t>Impression des supports techniques</t>
  </si>
  <si>
    <t xml:space="preserve">Impression des supports techniques : Questionnaires +manuels +nomenclatures (Nomenclature des professions, Nomenclature des activités, Nomenclature consommation, Module emploi, Module consommation, Module gouvernance, Module foncier, Module sécurité humaine, Module microfinance </t>
  </si>
  <si>
    <t>TOTAL EMICoV</t>
  </si>
  <si>
    <t>TOTAL GENERAL</t>
  </si>
  <si>
    <t>Evaluation des besoins en dose de CTA pour l’enquête</t>
  </si>
  <si>
    <t>Description</t>
  </si>
  <si>
    <t>Effectif/quantité</t>
  </si>
  <si>
    <t>Ménages</t>
  </si>
  <si>
    <t>Femmes éligibles</t>
  </si>
  <si>
    <t>Enfants éligibles</t>
  </si>
  <si>
    <t>Nombre de femmes malades (estimées pour une prévalence de 35%)</t>
  </si>
  <si>
    <t>Nombre d'enfants (estimés pour une prévalence de 35%)</t>
  </si>
  <si>
    <t>Total (besoins en dose de CTA)</t>
  </si>
  <si>
    <t>Montant estimé des besoins en dose de CTA  (180 fcfa/dose)</t>
  </si>
  <si>
    <t>1 020 600</t>
  </si>
  <si>
    <t xml:space="preserve">BUDGET FORMATION  ENQUETE PRINCIPALE EDSB-4 </t>
  </si>
  <si>
    <t>Unicef</t>
  </si>
  <si>
    <t>Unfpa</t>
  </si>
  <si>
    <t>Pmls</t>
  </si>
  <si>
    <t>Voyage d'études à Dakar pour préparation et renforcement des capacités des cadres à l'utilisation des tablettes pour les EDS</t>
  </si>
  <si>
    <t>Enquêteurs + agents de santé+ contrôleur+ réservistes</t>
  </si>
  <si>
    <t>Appui adminstratif</t>
  </si>
  <si>
    <t>Formateurs Chefs services départementaux</t>
  </si>
  <si>
    <t>m</t>
  </si>
  <si>
    <t>Carburant</t>
  </si>
  <si>
    <t>Carburant pour les véhicules pour la formation (25l/j/veh soit un forfait de 15000 par véhicule par jour)</t>
  </si>
  <si>
    <t>jours</t>
  </si>
  <si>
    <t xml:space="preserve"> FOURNITURE POUR LA FORMATION</t>
  </si>
  <si>
    <t>Fournitures (cahier, bic, crayon, gomme, chemise à sangle)</t>
  </si>
  <si>
    <t>Multiprise pour les tablettes</t>
  </si>
  <si>
    <t>Mult</t>
  </si>
  <si>
    <t>Rallonges circulaire avec longue corde</t>
  </si>
  <si>
    <t>Rall</t>
  </si>
  <si>
    <t>Adaptateurs pour tablettes</t>
  </si>
  <si>
    <t>adapt</t>
  </si>
  <si>
    <t xml:space="preserve"> FOURNITURE POUR LE SECRETARIAT</t>
  </si>
  <si>
    <t>Rame de papier</t>
  </si>
  <si>
    <t>rame</t>
  </si>
  <si>
    <t>Cartouche d'encre (61 X)</t>
  </si>
  <si>
    <t>cartou</t>
  </si>
  <si>
    <t>Cartouche d'encre (53 A)</t>
  </si>
  <si>
    <t xml:space="preserve">BUDGET TRAVAUX DE TERRAIN  ENQUETE PRINCIPALE EDSB-4 </t>
  </si>
  <si>
    <t>FCFA</t>
  </si>
  <si>
    <t>Partenaires</t>
  </si>
  <si>
    <t>Coût Total  FCFA</t>
  </si>
  <si>
    <t>Budget Fonds Mondial sollicité  EUROS</t>
  </si>
  <si>
    <t>Budget Fonds Mondial disponiblex1000</t>
  </si>
  <si>
    <t>PMLS</t>
  </si>
  <si>
    <t>BN</t>
  </si>
  <si>
    <t>Commentaires</t>
  </si>
  <si>
    <t>PERDIEM DES AGENTS DE TERRAIN ET CHAUFFEURS DES EQUIPES</t>
  </si>
  <si>
    <t>Perdiem des agents enquêteurs et de santé</t>
  </si>
  <si>
    <t>Perdiem des contrôleurs</t>
  </si>
  <si>
    <t>Perdiem des chauffeurs des équipes</t>
  </si>
  <si>
    <t>DOTATION EN CARBURANT DES EQUIPES ET DÉPLACEMENT INTRA ZD</t>
  </si>
  <si>
    <t xml:space="preserve">DOTATION EN CARBURANT </t>
  </si>
  <si>
    <t>Dotation pour frais de déplacement dans la zone de travail (équipes)</t>
  </si>
  <si>
    <t>PM</t>
  </si>
  <si>
    <t>Déplacement intra ZD équipe en milieu rural</t>
  </si>
  <si>
    <t>Déplacement intra ZD  équipe en milieu urbain</t>
  </si>
  <si>
    <t>FOURNITURES DE BUREAU DES EQUIPES POUR LES ACTIVITES DE TERRAIN</t>
  </si>
  <si>
    <t>Fourniture pour les agents (3 bics bleus par agents)</t>
  </si>
  <si>
    <t>bic</t>
  </si>
  <si>
    <t>Fourniture pour les agents (2 bics rouges pour les chefs d'équipes)</t>
  </si>
  <si>
    <t>Fournitures terrain (cahier, crayon, gomme, chemise à sangle)</t>
  </si>
  <si>
    <t>kit</t>
  </si>
  <si>
    <t>Pharmacie</t>
  </si>
  <si>
    <t xml:space="preserve">Carte SD de 1 Go </t>
  </si>
  <si>
    <t>Clé USB de 4 Go</t>
  </si>
  <si>
    <t>Kit de connexion internet avec 4 mois d'abonnement</t>
  </si>
  <si>
    <t>SUPERVISION ET MISSION DE PAIE</t>
  </si>
  <si>
    <t>32 jours de supervision Technique à raison de 10 jours par mois et 2 jours de delai de route pour 12 superviseurs (1 superviseur par département)</t>
  </si>
  <si>
    <t>Chauffeurs (supervision)</t>
  </si>
  <si>
    <t>Supervision Coordination</t>
  </si>
  <si>
    <t>Chauffeurs (Coordination)</t>
  </si>
  <si>
    <t>Mission de la Paie</t>
  </si>
  <si>
    <t>Chauffeurs (Paie)</t>
  </si>
  <si>
    <t>CARBURANT SUPERVISION ET SUPERVISION DEPARTEMENTALE</t>
  </si>
  <si>
    <t>Carburant supervision Coordination trois (3) axes  de supervision pour la coordination</t>
  </si>
  <si>
    <t>Carburant mission de paie</t>
  </si>
  <si>
    <t>Carburant supervision technique Supervision pour 12 zones de supervisions (12 véhicules)</t>
  </si>
  <si>
    <t>Incitation de l'équipe technique et administrative</t>
  </si>
  <si>
    <t>Coordination technique et administrative</t>
  </si>
  <si>
    <t>Supervision départementale</t>
  </si>
  <si>
    <t>Chauffeurs (supervision départementale)</t>
  </si>
  <si>
    <t>Coordination administrative départementale</t>
  </si>
  <si>
    <t>VEHICULE, ACHAT, loc ation &amp; entretien</t>
  </si>
  <si>
    <t>Location 10 véhicules pour chefs d'équipe (sur FM, location de 10 véh pendant 84 jours)</t>
  </si>
  <si>
    <t>Location 10 véhicules pour les missions de supervision sur autres financement</t>
  </si>
  <si>
    <t>Caisse menues dépenses pour les  véhicules</t>
  </si>
  <si>
    <t>Location 5 véhicules pour Supervieurs et mission de paie</t>
  </si>
  <si>
    <t>Achat de 2 véhicules 4x 4 pour renforcer la supervision</t>
  </si>
  <si>
    <t>COMMUNICATION ET SENSIBILISATION</t>
  </si>
  <si>
    <t>Sensibilisation énumération cartographie</t>
  </si>
  <si>
    <t>Sensibilisation ( Crieurs publics ) pour l'enquête</t>
  </si>
  <si>
    <t>Utilisation des guides</t>
  </si>
  <si>
    <t>Communiqué Radios Communautaires (forfait)</t>
  </si>
  <si>
    <t>Mise en réseau des agents</t>
  </si>
  <si>
    <t>IMPRESSION DES QUESTIONNAIRES DE RESERVE POUR L'ENQUETE</t>
  </si>
  <si>
    <t>Diverses fiches récapitualtives</t>
  </si>
  <si>
    <t>Pas de commentaire particulier</t>
  </si>
  <si>
    <t>Collecte indicateurs stigmatisation (impression de 4000 questionnaire, codification, perdiem pour les agents codifieurs et agents de saisie des données et repas pour les cadrescalcul des indicateurs)</t>
  </si>
  <si>
    <t>Impression de 4000 questionnaires</t>
  </si>
  <si>
    <t>expl</t>
  </si>
  <si>
    <t>Codification des questionnaires</t>
  </si>
  <si>
    <t>Saisie</t>
  </si>
  <si>
    <t>Apurement</t>
  </si>
  <si>
    <t>Exploitation et production des indicateurs sur la stigmatisation</t>
  </si>
  <si>
    <t>Travaux de laboratoires et de médecine</t>
  </si>
  <si>
    <t>Laboratoire PNLS</t>
  </si>
  <si>
    <t>Laboratoire palu</t>
  </si>
  <si>
    <t>Equipes cardiologues</t>
  </si>
  <si>
    <t>Fonds Mondial</t>
  </si>
  <si>
    <t>A rechercher</t>
  </si>
  <si>
    <t>Analyses des données</t>
  </si>
  <si>
    <t>Analyse des données (15 analystes x 5 mois à 300,000 FCFA)</t>
  </si>
  <si>
    <t>Comité de lecture</t>
  </si>
  <si>
    <t>Relecture et travaux de mise en cohérence</t>
  </si>
  <si>
    <t>Voyage aux USA</t>
  </si>
  <si>
    <t>Billet d'avion</t>
  </si>
  <si>
    <t>Frais de mission</t>
  </si>
  <si>
    <t>Dissémination et séminaires</t>
  </si>
  <si>
    <t>Repas participants</t>
  </si>
  <si>
    <t>Presse télevisuelle</t>
  </si>
  <si>
    <t>Presse radiophonique</t>
  </si>
  <si>
    <t>Presse écrite</t>
  </si>
  <si>
    <t>Organisation d'un débat radio télevisé sur les résultats</t>
  </si>
  <si>
    <t>Communicateurs, Préparation technique et logistique</t>
  </si>
  <si>
    <t>Invités venant des départements</t>
  </si>
  <si>
    <t>Poster et kakimono</t>
  </si>
  <si>
    <t>Contribution Partenaire</t>
  </si>
  <si>
    <t>Montant</t>
  </si>
  <si>
    <t>Gouvernement</t>
  </si>
  <si>
    <t>USAID</t>
  </si>
  <si>
    <t>UNFPA</t>
  </si>
  <si>
    <t>Matériel médical, publication et assistance technique</t>
  </si>
  <si>
    <t>Enquête pilote et préparation</t>
  </si>
  <si>
    <t>Formation enquête principale</t>
  </si>
  <si>
    <t>Collecte de données</t>
  </si>
  <si>
    <t>Analyse</t>
  </si>
  <si>
    <t>Dissémination et diffusion</t>
  </si>
  <si>
    <t>Décaissement</t>
  </si>
  <si>
    <t>Enquête pilote</t>
  </si>
  <si>
    <t>Formation</t>
  </si>
  <si>
    <t>Terrain</t>
  </si>
  <si>
    <t>Rappel hypothèse détaillée budget du 04 novembre 2010</t>
  </si>
  <si>
    <t>Appuyer la réalisation de l'Enquête Démographique et de Santé en 2011 avec test HIV et paludisme</t>
  </si>
  <si>
    <t>RUBRIQUE</t>
  </si>
  <si>
    <t>Categorie de coût FM</t>
  </si>
  <si>
    <t>Catégorie de coût INSAE</t>
  </si>
  <si>
    <t>Quantité/ Nombre</t>
  </si>
  <si>
    <t>Nombre de jours (ou km)</t>
  </si>
  <si>
    <t>CU (FCFA)</t>
  </si>
  <si>
    <t>CU (Euros)</t>
  </si>
  <si>
    <t>CT (CFA)</t>
  </si>
  <si>
    <t>CT (Euro)</t>
  </si>
  <si>
    <t>AVIS DU COMITE D'ETHIQUE</t>
  </si>
  <si>
    <t>Avis du comité éthique pour la mise en œuvre de l'étude (CNEPERS)</t>
  </si>
  <si>
    <t>Avis</t>
  </si>
  <si>
    <t>EDS PROPREMENT DITE</t>
  </si>
  <si>
    <t>Test de dépistage du VIH</t>
  </si>
  <si>
    <t>Pris en charge par l'USAID</t>
  </si>
  <si>
    <t>Test de dépistage du  paludisme</t>
  </si>
  <si>
    <t>PEC des agents de collecte</t>
  </si>
  <si>
    <t>salaire des agents de terrain et chauffeurs</t>
  </si>
  <si>
    <t>Supervision</t>
  </si>
  <si>
    <t xml:space="preserve"> Traitement et analyse</t>
  </si>
  <si>
    <t>Appui à la disséminassion des résultats dans un département</t>
  </si>
  <si>
    <t xml:space="preserve">PEC des participants résidents </t>
  </si>
  <si>
    <t>personne</t>
  </si>
  <si>
    <t>PEC des participants non résidents</t>
  </si>
  <si>
    <t>PEC du chauffeurs de l'équipe de disséminassion</t>
  </si>
  <si>
    <t>Sans objet</t>
  </si>
  <si>
    <t>salle/jour</t>
  </si>
  <si>
    <t>Impression des exemplaires du rapport (200 d'environ 200 pages)</t>
  </si>
  <si>
    <t>unité</t>
  </si>
  <si>
    <t xml:space="preserve"> </t>
  </si>
  <si>
    <t>PEC de l'équipe de disséminassion</t>
  </si>
  <si>
    <t xml:space="preserve">Pause café </t>
  </si>
  <si>
    <t>pause-café</t>
  </si>
  <si>
    <t>Frais de déplacement des participants résidents</t>
  </si>
  <si>
    <t>Frais de déplacement des participants non résidents</t>
  </si>
  <si>
    <t>Carburant pour l'équipe du nord</t>
  </si>
  <si>
    <t>litre/km</t>
  </si>
  <si>
    <t>ENQUETE PONCTUELLE SUR LA STIGMATISATION POUR ALIMENTER L'INDICATEUR CONTRACTUEL</t>
  </si>
  <si>
    <t>Collecte indicateurs stigmatisation</t>
  </si>
  <si>
    <t>Appui technique de trois consultants nationaux pendant 2 mois</t>
  </si>
  <si>
    <t>homme/jour</t>
  </si>
  <si>
    <t>Frais de collecte/supervision et accessoires</t>
  </si>
  <si>
    <t>Frais de traitement des données et accessoires</t>
  </si>
  <si>
    <t>disséminaion des résultats dans les 12 départements</t>
  </si>
  <si>
    <t>Impression des exemplaires du rapport  (50 d'environ 100 pages)</t>
  </si>
  <si>
    <t>Cumul du budget Fonds mondial disponible selon budget validé</t>
  </si>
  <si>
    <t>Contribution Partenaire en FCFA</t>
  </si>
  <si>
    <t>Montant total par étapes</t>
  </si>
  <si>
    <t>S'agissant d une prestation continue sur 03 mois,la rémunération par perdiem journalier ne se justifie pas .Le montant du budget disponible ici indiqué prend en compte les 251.540 Euro des tests de depistage HIV et du Paludisme financé par ailleurs par  USAID</t>
  </si>
  <si>
    <t>Montant final validé</t>
  </si>
  <si>
    <t>Observations</t>
  </si>
  <si>
    <t>Le PNLS et l´INSAE doivent d'un commun acccord définir les termes d´un contrat de prestation pour les agents de collecte,les chefs d'équipe,et les chauffeurs</t>
  </si>
  <si>
    <t xml:space="preserve">Le taux des Perdiem journalier n'est pas reparti en fonction du statut de résidence des superviseurs et des chauffeurs. L'écart entre le budget sollicité et le budget disponible est également compensé  par les lignes sur le dépistage du VIH et du Palusdisme  </t>
  </si>
  <si>
    <t>Les taux de Pediem appliqués devront systématiquement tenir compte du facteur résidence</t>
  </si>
  <si>
    <t>Ligne budgétaire non approuvée</t>
  </si>
  <si>
    <t>Le paiement étant basé sur un contrat de prestation mensuelle,le mode de paiement initialement conçu sur le principe de Perdiem n´est pas validé</t>
  </si>
  <si>
    <t>La mission des payeurs doit etre couplée à celle des superviseurs</t>
  </si>
  <si>
    <t>Le nombre de jour de location est à ajuster à 72 jours au lieu de 84</t>
  </si>
  <si>
    <t>Le nombre de jour de délai de route est à ajuster en fonction des zones d´enquête</t>
  </si>
  <si>
    <t>Le PNLS et l´INSAE se doivent d´ajuster  les délais de route en fonction de leur trajet</t>
  </si>
  <si>
    <t>Il est considéré que l´approche d´une coordination selon 3 axes ne répond pas à un besoin pertinent</t>
  </si>
  <si>
    <t>Le PNLS et L´INSAE sollicitent du Fonds Mondial la location de 10 vehicules sur les 25 prévus pour l´enquête .</t>
  </si>
  <si>
    <t>TOTAL ENQUETE PILOTE</t>
  </si>
  <si>
    <t>FORMATION PRINCIPALE</t>
  </si>
  <si>
    <t xml:space="preserve">Formation </t>
  </si>
  <si>
    <t>TOTAL FORMATION PRINCIPALE</t>
  </si>
  <si>
    <t>TOTAL TERRAIN</t>
  </si>
  <si>
    <t>ANALYSE DES DONNEES</t>
  </si>
  <si>
    <t>TRAVAUX DE TERRAIN</t>
  </si>
  <si>
    <t>FONDS MONDIAL</t>
  </si>
  <si>
    <t>BUDGET EDSB4</t>
  </si>
  <si>
    <t>ENQUETE PILOTE</t>
  </si>
  <si>
    <t>A RECHERCHER</t>
  </si>
  <si>
    <t>ASSISTANCE TECHNIQUE ET MATERIELLE MACRO</t>
  </si>
  <si>
    <t>Qté</t>
  </si>
  <si>
    <t>MONTANT EN MILLIERS</t>
  </si>
  <si>
    <t>Collecte indicateurs stigmatisation (impression de 4075 questionnaire, codification, perdiem pour les agents codifieurs et agents de saisie des données et repas pour les cadrescalcul des indicateurs)</t>
  </si>
  <si>
    <t>COMPLEMENT SUPERVISION DE TERRAIN</t>
  </si>
  <si>
    <t xml:space="preserve">Supervision Technique </t>
  </si>
  <si>
    <t>Chauffeurs de la supervision (5 conducteurs de véhicules)</t>
  </si>
  <si>
    <t>Location 10 véhicules pour Superviseurs (montant moyen de location 60 000 frs CFA par jour)</t>
  </si>
  <si>
    <t>APPUI INFORMATIQUE POUR L'EDITION DES DONNEES</t>
  </si>
  <si>
    <t>Appui informatique de 5 cadres recrutés pour l'édition des données</t>
  </si>
  <si>
    <t>Appui informatique de 2 cadres  de l'INSAE pour encadrement de l'équipe de l'édition des données</t>
  </si>
  <si>
    <t>mission</t>
  </si>
  <si>
    <t>pers</t>
  </si>
  <si>
    <t>Analyse des données sur les besoins sociaux non satisfaits des enfants</t>
  </si>
  <si>
    <t>forfait</t>
  </si>
  <si>
    <t>repas</t>
  </si>
  <si>
    <t>Pause café des participants</t>
  </si>
  <si>
    <t>pauses</t>
  </si>
  <si>
    <t>Finalisation du rapport d'analyse</t>
  </si>
  <si>
    <t>TOTAL ANALYSE</t>
  </si>
  <si>
    <t>Appui à l'INSAE par l'achat d'un congélateur pour le laboratoire du VIH</t>
  </si>
  <si>
    <t>congélateur</t>
  </si>
  <si>
    <t>Atelier de restitution du rapport préliminaire</t>
  </si>
  <si>
    <t>Organisation d'un débat radio télévisé sur les résultats</t>
  </si>
  <si>
    <t>Presse télévisuelle</t>
  </si>
  <si>
    <t>BUDGET ANALYSE DES DONNEES DE L'EDSB4</t>
  </si>
</sst>
</file>

<file path=xl/styles.xml><?xml version="1.0" encoding="utf-8"?>
<styleSheet xmlns="http://schemas.openxmlformats.org/spreadsheetml/2006/main">
  <numFmts count="8">
    <numFmt numFmtId="164" formatCode="_-* #,##0.00\ _€_-;\-* #,##0.00\ _€_-;_-* \-??\ _€_-;_-@_-"/>
    <numFmt numFmtId="165" formatCode="_-* #,##0\ _€_-;\-* #,##0\ _€_-;_-* \-??\ _€_-;_-@_-"/>
    <numFmt numFmtId="166" formatCode="#,##0_ ;\-#,##0\ "/>
    <numFmt numFmtId="167" formatCode="#,##0.00_ ;\-#,##0.00\ "/>
    <numFmt numFmtId="168" formatCode="#,##0.0_ ;\-#,##0.0\ "/>
    <numFmt numFmtId="169" formatCode="_(* #,##0.00_);_(* \(#,##0.00\);_(* \-??_);_(@_)"/>
    <numFmt numFmtId="170" formatCode="#,##0.000_ ;\-#,##0.000\ "/>
    <numFmt numFmtId="171" formatCode="#.##0_);[Red]\(#.##0\)"/>
  </numFmts>
  <fonts count="33">
    <font>
      <sz val="10"/>
      <name val="Arial"/>
      <family val="2"/>
    </font>
    <font>
      <sz val="11"/>
      <color indexed="8"/>
      <name val="Calibri"/>
      <family val="2"/>
    </font>
    <font>
      <b/>
      <sz val="11"/>
      <name val="Arial"/>
      <family val="2"/>
    </font>
    <font>
      <sz val="8"/>
      <name val="Arial"/>
      <family val="2"/>
    </font>
    <font>
      <b/>
      <sz val="9"/>
      <name val="Arial"/>
      <family val="2"/>
    </font>
    <font>
      <sz val="9"/>
      <name val="Arial"/>
      <family val="2"/>
    </font>
    <font>
      <b/>
      <sz val="11"/>
      <color indexed="8"/>
      <name val="Calibri"/>
      <family val="2"/>
    </font>
    <font>
      <b/>
      <sz val="11"/>
      <name val="Calibri"/>
      <family val="2"/>
    </font>
    <font>
      <b/>
      <sz val="9"/>
      <name val="Calibri"/>
      <family val="2"/>
    </font>
    <font>
      <sz val="9"/>
      <name val="Calibri"/>
      <family val="2"/>
    </font>
    <font>
      <sz val="14"/>
      <color indexed="8"/>
      <name val="Times New Roman"/>
      <family val="1"/>
    </font>
    <font>
      <b/>
      <sz val="11"/>
      <color indexed="8"/>
      <name val="Times New Roman"/>
      <family val="1"/>
    </font>
    <font>
      <sz val="11"/>
      <color indexed="8"/>
      <name val="Times New Roman"/>
      <family val="1"/>
    </font>
    <font>
      <sz val="10"/>
      <color indexed="8"/>
      <name val="Calibri"/>
      <family val="2"/>
    </font>
    <font>
      <sz val="9"/>
      <color indexed="10"/>
      <name val="Arial"/>
      <family val="2"/>
    </font>
    <font>
      <b/>
      <sz val="10"/>
      <name val="Arial"/>
      <family val="2"/>
    </font>
    <font>
      <b/>
      <sz val="10"/>
      <color indexed="8"/>
      <name val="Calibri"/>
      <family val="2"/>
    </font>
    <font>
      <b/>
      <sz val="12"/>
      <name val="Calibri"/>
      <family val="2"/>
    </font>
    <font>
      <sz val="10"/>
      <name val="Calibri"/>
      <family val="2"/>
    </font>
    <font>
      <b/>
      <sz val="10"/>
      <name val="Calibri"/>
      <family val="2"/>
    </font>
    <font>
      <sz val="10"/>
      <color indexed="10"/>
      <name val="Calibri"/>
      <family val="2"/>
    </font>
    <font>
      <sz val="10"/>
      <name val="Times New Roman"/>
      <family val="1"/>
    </font>
    <font>
      <sz val="12"/>
      <name val="Arial Narrow"/>
      <family val="2"/>
    </font>
    <font>
      <sz val="11"/>
      <name val="Arial Narrow"/>
      <family val="2"/>
    </font>
    <font>
      <sz val="10"/>
      <name val="Arial"/>
      <family val="2"/>
    </font>
    <font>
      <sz val="11"/>
      <name val="Calibri"/>
      <family val="2"/>
      <scheme val="minor"/>
    </font>
    <font>
      <b/>
      <sz val="8"/>
      <name val="Arial"/>
      <family val="2"/>
    </font>
    <font>
      <sz val="8"/>
      <color indexed="10"/>
      <name val="Arial"/>
      <family val="2"/>
    </font>
    <font>
      <b/>
      <sz val="8"/>
      <color indexed="8"/>
      <name val="Arial"/>
      <family val="2"/>
    </font>
    <font>
      <sz val="8"/>
      <color indexed="8"/>
      <name val="Arial"/>
      <family val="2"/>
    </font>
    <font>
      <b/>
      <sz val="8"/>
      <color rgb="FF000000"/>
      <name val="Arial"/>
      <family val="2"/>
    </font>
    <font>
      <sz val="8"/>
      <color rgb="FF000000"/>
      <name val="Arial"/>
      <family val="2"/>
    </font>
    <font>
      <b/>
      <sz val="16"/>
      <name val="Arial"/>
      <family val="2"/>
    </font>
  </fonts>
  <fills count="8">
    <fill>
      <patternFill patternType="none"/>
    </fill>
    <fill>
      <patternFill patternType="gray125"/>
    </fill>
    <fill>
      <patternFill patternType="solid">
        <fgColor indexed="13"/>
        <bgColor indexed="34"/>
      </patternFill>
    </fill>
    <fill>
      <patternFill patternType="solid">
        <fgColor indexed="22"/>
        <bgColor indexed="31"/>
      </patternFill>
    </fill>
    <fill>
      <patternFill patternType="solid">
        <fgColor indexed="51"/>
        <bgColor indexed="13"/>
      </patternFill>
    </fill>
    <fill>
      <patternFill patternType="solid">
        <fgColor indexed="13"/>
        <bgColor indexed="55"/>
      </patternFill>
    </fill>
    <fill>
      <patternFill patternType="solid">
        <fgColor indexed="13"/>
        <bgColor indexed="64"/>
      </patternFill>
    </fill>
    <fill>
      <patternFill patternType="solid">
        <fgColor indexed="11"/>
        <bgColor indexed="49"/>
      </patternFill>
    </fill>
  </fills>
  <borders count="70">
    <border>
      <left/>
      <right/>
      <top/>
      <bottom/>
      <diagonal/>
    </border>
    <border>
      <left/>
      <right/>
      <top/>
      <bottom style="double">
        <color indexed="8"/>
      </bottom>
      <diagonal/>
    </border>
    <border>
      <left style="double">
        <color indexed="8"/>
      </left>
      <right/>
      <top/>
      <bottom style="double">
        <color indexed="8"/>
      </bottom>
      <diagonal/>
    </border>
    <border>
      <left style="double">
        <color indexed="8"/>
      </left>
      <right style="double">
        <color indexed="8"/>
      </right>
      <top/>
      <bottom/>
      <diagonal/>
    </border>
    <border>
      <left style="double">
        <color indexed="8"/>
      </left>
      <right/>
      <top/>
      <bottom/>
      <diagonal/>
    </border>
    <border>
      <left/>
      <right style="double">
        <color indexed="8"/>
      </right>
      <top/>
      <bottom/>
      <diagonal/>
    </border>
    <border>
      <left style="thin">
        <color indexed="8"/>
      </left>
      <right style="double">
        <color indexed="8"/>
      </right>
      <top/>
      <bottom/>
      <diagonal/>
    </border>
    <border>
      <left style="double">
        <color indexed="8"/>
      </left>
      <right style="double">
        <color indexed="8"/>
      </right>
      <top/>
      <bottom style="thin">
        <color indexed="8"/>
      </bottom>
      <diagonal/>
    </border>
    <border>
      <left/>
      <right/>
      <top/>
      <bottom style="thin">
        <color indexed="8"/>
      </bottom>
      <diagonal/>
    </border>
    <border>
      <left/>
      <right style="double">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diagonal/>
    </border>
    <border>
      <left style="double">
        <color indexed="8"/>
      </left>
      <right style="thin">
        <color indexed="8"/>
      </right>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auto="1"/>
      </left>
      <right/>
      <top/>
      <bottom/>
      <diagonal/>
    </border>
    <border>
      <left/>
      <right/>
      <top/>
      <bottom style="thin">
        <color auto="1"/>
      </bottom>
      <diagonal/>
    </border>
    <border>
      <left style="double">
        <color auto="1"/>
      </left>
      <right style="double">
        <color auto="1"/>
      </right>
      <top/>
      <bottom style="thin">
        <color auto="1"/>
      </bottom>
      <diagonal/>
    </border>
    <border>
      <left style="double">
        <color auto="1"/>
      </left>
      <right style="double">
        <color auto="1"/>
      </right>
      <top/>
      <bottom/>
      <diagonal/>
    </border>
    <border>
      <left/>
      <right style="double">
        <color indexed="8"/>
      </right>
      <top style="double">
        <color indexed="8"/>
      </top>
      <bottom style="double">
        <color indexed="8"/>
      </bottom>
      <diagonal/>
    </border>
    <border>
      <left style="double">
        <color indexed="8"/>
      </left>
      <right style="double">
        <color auto="1"/>
      </right>
      <top/>
      <bottom/>
      <diagonal/>
    </border>
    <border>
      <left style="double">
        <color indexed="8"/>
      </left>
      <right style="double">
        <color auto="1"/>
      </right>
      <top/>
      <bottom style="thin">
        <color auto="1"/>
      </bottom>
      <diagonal/>
    </border>
    <border>
      <left style="double">
        <color indexed="8"/>
      </left>
      <right style="double">
        <color auto="1"/>
      </right>
      <top style="double">
        <color indexed="8"/>
      </top>
      <bottom style="double">
        <color indexed="8"/>
      </bottom>
      <diagonal/>
    </border>
    <border>
      <left style="double">
        <color auto="1"/>
      </left>
      <right style="double">
        <color auto="1"/>
      </right>
      <top style="double">
        <color indexed="8"/>
      </top>
      <bottom style="double">
        <color indexed="8"/>
      </bottom>
      <diagonal/>
    </border>
    <border>
      <left/>
      <right style="double">
        <color indexed="64"/>
      </right>
      <top/>
      <bottom/>
      <diagonal/>
    </border>
    <border>
      <left/>
      <right style="double">
        <color auto="1"/>
      </right>
      <top/>
      <bottom/>
      <diagonal/>
    </border>
    <border>
      <left/>
      <right/>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auto="1"/>
      </left>
      <right style="thin">
        <color auto="1"/>
      </right>
      <top/>
      <bottom/>
      <diagonal/>
    </border>
    <border>
      <left style="thin">
        <color auto="1"/>
      </left>
      <right style="thin">
        <color auto="1"/>
      </right>
      <top/>
      <bottom/>
      <diagonal/>
    </border>
    <border>
      <left style="thin">
        <color auto="1"/>
      </left>
      <right style="double">
        <color auto="1"/>
      </right>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auto="1"/>
      </left>
      <right style="double">
        <color auto="1"/>
      </right>
      <top style="double">
        <color auto="1"/>
      </top>
      <bottom style="thin">
        <color indexed="64"/>
      </bottom>
      <diagonal/>
    </border>
  </borders>
  <cellStyleXfs count="7">
    <xf numFmtId="0" fontId="0" fillId="0" borderId="0"/>
    <xf numFmtId="169" fontId="1" fillId="0" borderId="0"/>
    <xf numFmtId="0" fontId="1" fillId="0" borderId="0"/>
    <xf numFmtId="164" fontId="1" fillId="0" borderId="0"/>
    <xf numFmtId="164" fontId="1" fillId="0" borderId="0"/>
    <xf numFmtId="0" fontId="24" fillId="0" borderId="0"/>
    <xf numFmtId="0" fontId="24" fillId="0" borderId="0"/>
  </cellStyleXfs>
  <cellXfs count="394">
    <xf numFmtId="0" fontId="0" fillId="0" borderId="0" xfId="0"/>
    <xf numFmtId="0" fontId="1" fillId="0" borderId="0" xfId="2"/>
    <xf numFmtId="165" fontId="3" fillId="0" borderId="0" xfId="3" applyNumberFormat="1" applyFont="1" applyFill="1" applyBorder="1" applyAlignment="1" applyProtection="1"/>
    <xf numFmtId="165" fontId="3" fillId="0" borderId="1" xfId="3" applyNumberFormat="1" applyFont="1" applyFill="1" applyBorder="1" applyAlignment="1" applyProtection="1"/>
    <xf numFmtId="165" fontId="5" fillId="0" borderId="2" xfId="3" applyNumberFormat="1" applyFont="1" applyFill="1" applyBorder="1" applyAlignment="1" applyProtection="1">
      <alignment horizontal="center" vertical="center"/>
    </xf>
    <xf numFmtId="165" fontId="5" fillId="0" borderId="1" xfId="3" applyNumberFormat="1" applyFont="1" applyFill="1" applyBorder="1" applyAlignment="1" applyProtection="1">
      <alignment horizontal="center" vertical="center"/>
    </xf>
    <xf numFmtId="165" fontId="5" fillId="0" borderId="1" xfId="3" applyNumberFormat="1" applyFont="1" applyFill="1" applyBorder="1" applyAlignment="1" applyProtection="1">
      <alignment horizontal="center" vertical="center" wrapText="1"/>
    </xf>
    <xf numFmtId="165" fontId="4" fillId="0" borderId="1" xfId="3" applyNumberFormat="1" applyFont="1" applyFill="1" applyBorder="1" applyAlignment="1" applyProtection="1">
      <alignment horizontal="center" vertical="center" wrapText="1"/>
    </xf>
    <xf numFmtId="165" fontId="4" fillId="0" borderId="3" xfId="3" applyNumberFormat="1" applyFont="1" applyFill="1" applyBorder="1" applyAlignment="1" applyProtection="1">
      <alignment horizontal="left" vertical="top" wrapText="1"/>
    </xf>
    <xf numFmtId="166" fontId="5" fillId="0" borderId="4" xfId="3" applyNumberFormat="1" applyFont="1" applyFill="1" applyBorder="1" applyAlignment="1" applyProtection="1">
      <alignment horizontal="right" vertical="center"/>
    </xf>
    <xf numFmtId="166" fontId="5" fillId="0" borderId="0" xfId="3" applyNumberFormat="1" applyFont="1" applyFill="1" applyBorder="1" applyAlignment="1" applyProtection="1">
      <alignment horizontal="right" vertical="center"/>
    </xf>
    <xf numFmtId="166" fontId="4" fillId="0" borderId="5" xfId="3" applyNumberFormat="1" applyFont="1" applyFill="1" applyBorder="1" applyAlignment="1" applyProtection="1">
      <alignment horizontal="right" vertical="center"/>
    </xf>
    <xf numFmtId="166" fontId="4" fillId="0" borderId="3" xfId="3" applyNumberFormat="1" applyFont="1" applyFill="1" applyBorder="1" applyAlignment="1" applyProtection="1">
      <alignment horizontal="right" vertical="center"/>
    </xf>
    <xf numFmtId="166" fontId="4" fillId="0" borderId="4" xfId="3" applyNumberFormat="1" applyFont="1" applyFill="1" applyBorder="1" applyAlignment="1" applyProtection="1">
      <alignment horizontal="right" vertical="center"/>
    </xf>
    <xf numFmtId="166" fontId="4" fillId="0" borderId="0" xfId="3" applyNumberFormat="1" applyFont="1" applyFill="1" applyBorder="1" applyAlignment="1" applyProtection="1">
      <alignment horizontal="right" vertical="center"/>
    </xf>
    <xf numFmtId="0" fontId="1" fillId="0" borderId="0" xfId="2" applyAlignment="1">
      <alignment wrapText="1"/>
    </xf>
    <xf numFmtId="165" fontId="5" fillId="0" borderId="3" xfId="3" applyNumberFormat="1" applyFont="1" applyFill="1" applyBorder="1" applyAlignment="1" applyProtection="1">
      <alignment horizontal="left" vertical="top" wrapText="1"/>
    </xf>
    <xf numFmtId="166" fontId="5" fillId="0" borderId="5" xfId="3" applyNumberFormat="1" applyFont="1" applyFill="1" applyBorder="1" applyAlignment="1" applyProtection="1">
      <alignment horizontal="right" vertical="center"/>
    </xf>
    <xf numFmtId="166" fontId="5" fillId="0" borderId="3" xfId="3" applyNumberFormat="1" applyFont="1" applyFill="1" applyBorder="1" applyAlignment="1" applyProtection="1">
      <alignment horizontal="right" vertical="center"/>
    </xf>
    <xf numFmtId="3" fontId="1" fillId="0" borderId="0" xfId="2" applyNumberFormat="1"/>
    <xf numFmtId="0" fontId="6" fillId="0" borderId="0" xfId="2" applyFont="1"/>
    <xf numFmtId="3" fontId="6" fillId="0" borderId="0" xfId="2" applyNumberFormat="1" applyFont="1"/>
    <xf numFmtId="167" fontId="5" fillId="0" borderId="0" xfId="3" applyNumberFormat="1" applyFont="1" applyFill="1" applyBorder="1" applyAlignment="1" applyProtection="1">
      <alignment horizontal="right" vertical="center"/>
    </xf>
    <xf numFmtId="168" fontId="5" fillId="0" borderId="0" xfId="3" applyNumberFormat="1" applyFont="1" applyFill="1" applyBorder="1" applyAlignment="1" applyProtection="1">
      <alignment horizontal="right" vertical="center"/>
    </xf>
    <xf numFmtId="165" fontId="5" fillId="0" borderId="3" xfId="3" applyNumberFormat="1" applyFont="1" applyFill="1" applyBorder="1" applyAlignment="1" applyProtection="1">
      <alignment horizontal="left" vertical="top"/>
    </xf>
    <xf numFmtId="165" fontId="5" fillId="0" borderId="3" xfId="3" applyNumberFormat="1" applyFont="1" applyFill="1" applyBorder="1" applyAlignment="1" applyProtection="1"/>
    <xf numFmtId="165" fontId="5" fillId="0" borderId="4" xfId="3" applyNumberFormat="1" applyFont="1" applyFill="1" applyBorder="1" applyAlignment="1" applyProtection="1"/>
    <xf numFmtId="165" fontId="5" fillId="0" borderId="0" xfId="3" applyNumberFormat="1" applyFont="1" applyFill="1" applyBorder="1" applyAlignment="1" applyProtection="1"/>
    <xf numFmtId="165" fontId="5" fillId="0" borderId="5" xfId="3" applyNumberFormat="1" applyFont="1" applyFill="1" applyBorder="1" applyAlignment="1" applyProtection="1"/>
    <xf numFmtId="165" fontId="5" fillId="0" borderId="3" xfId="3" applyNumberFormat="1" applyFont="1" applyFill="1" applyBorder="1" applyAlignment="1" applyProtection="1">
      <alignment horizontal="left" vertical="top" wrapText="1" indent="1"/>
    </xf>
    <xf numFmtId="0" fontId="7" fillId="0" borderId="0" xfId="2" applyFont="1"/>
    <xf numFmtId="0" fontId="5" fillId="0" borderId="0" xfId="3" applyNumberFormat="1" applyFont="1" applyFill="1" applyBorder="1" applyAlignment="1" applyProtection="1">
      <alignment horizontal="right" vertical="center"/>
    </xf>
    <xf numFmtId="166" fontId="5" fillId="0" borderId="6" xfId="3" applyNumberFormat="1" applyFont="1" applyFill="1" applyBorder="1" applyAlignment="1" applyProtection="1">
      <alignment horizontal="right" vertical="center"/>
    </xf>
    <xf numFmtId="165" fontId="4" fillId="0" borderId="4" xfId="3" applyNumberFormat="1" applyFont="1" applyFill="1" applyBorder="1" applyAlignment="1" applyProtection="1">
      <alignment horizontal="left" vertical="top" wrapText="1"/>
    </xf>
    <xf numFmtId="166" fontId="4" fillId="0" borderId="6" xfId="3" applyNumberFormat="1" applyFont="1" applyFill="1" applyBorder="1" applyAlignment="1" applyProtection="1">
      <alignment horizontal="right" vertical="center"/>
    </xf>
    <xf numFmtId="165" fontId="5" fillId="0" borderId="4" xfId="3" applyNumberFormat="1" applyFont="1" applyFill="1" applyBorder="1" applyAlignment="1" applyProtection="1">
      <alignment horizontal="left" vertical="top" wrapText="1"/>
    </xf>
    <xf numFmtId="0" fontId="5" fillId="0" borderId="3" xfId="3" applyNumberFormat="1" applyFont="1" applyFill="1" applyBorder="1" applyAlignment="1" applyProtection="1">
      <alignment horizontal="left" vertical="top" wrapText="1"/>
    </xf>
    <xf numFmtId="0" fontId="8" fillId="0" borderId="0" xfId="2" applyFont="1" applyBorder="1"/>
    <xf numFmtId="0" fontId="9" fillId="0" borderId="0" xfId="2" applyFont="1" applyBorder="1"/>
    <xf numFmtId="165" fontId="4" fillId="0" borderId="7" xfId="3" applyNumberFormat="1" applyFont="1" applyFill="1" applyBorder="1" applyAlignment="1" applyProtection="1">
      <alignment horizontal="left" vertical="top" wrapText="1"/>
    </xf>
    <xf numFmtId="166" fontId="4" fillId="0" borderId="8" xfId="3" applyNumberFormat="1" applyFont="1" applyFill="1" applyBorder="1" applyAlignment="1" applyProtection="1">
      <alignment horizontal="right" vertical="center"/>
    </xf>
    <xf numFmtId="0" fontId="8" fillId="0" borderId="8" xfId="2" applyFont="1" applyBorder="1"/>
    <xf numFmtId="166" fontId="4" fillId="0" borderId="9" xfId="3" applyNumberFormat="1" applyFont="1" applyFill="1" applyBorder="1" applyAlignment="1" applyProtection="1">
      <alignment horizontal="right" vertical="center"/>
    </xf>
    <xf numFmtId="166" fontId="4" fillId="0" borderId="10" xfId="3" applyNumberFormat="1" applyFont="1" applyFill="1" applyBorder="1" applyAlignment="1" applyProtection="1">
      <alignment horizontal="right" vertical="center"/>
    </xf>
    <xf numFmtId="165" fontId="4" fillId="0" borderId="0" xfId="3" applyNumberFormat="1" applyFont="1" applyFill="1" applyBorder="1" applyAlignment="1" applyProtection="1">
      <alignment horizontal="left" vertical="top" wrapText="1"/>
    </xf>
    <xf numFmtId="0" fontId="10" fillId="0" borderId="0" xfId="2" applyFont="1"/>
    <xf numFmtId="0" fontId="11" fillId="0" borderId="11" xfId="2" applyFont="1" applyBorder="1"/>
    <xf numFmtId="0" fontId="11" fillId="0" borderId="12" xfId="2" applyFont="1" applyBorder="1" applyAlignment="1">
      <alignment wrapText="1"/>
    </xf>
    <xf numFmtId="0" fontId="12" fillId="0" borderId="13" xfId="2" applyFont="1" applyBorder="1" applyAlignment="1">
      <alignment wrapText="1"/>
    </xf>
    <xf numFmtId="0" fontId="12" fillId="0" borderId="14" xfId="2" applyFont="1" applyBorder="1" applyAlignment="1">
      <alignment horizontal="right"/>
    </xf>
    <xf numFmtId="0" fontId="12" fillId="0" borderId="11" xfId="2" applyFont="1" applyBorder="1" applyAlignment="1">
      <alignment wrapText="1"/>
    </xf>
    <xf numFmtId="0" fontId="12" fillId="0" borderId="12" xfId="2" applyFont="1" applyBorder="1" applyAlignment="1">
      <alignment horizontal="right"/>
    </xf>
    <xf numFmtId="0" fontId="11" fillId="0" borderId="13" xfId="2" applyFont="1" applyBorder="1" applyAlignment="1">
      <alignment wrapText="1"/>
    </xf>
    <xf numFmtId="0" fontId="11" fillId="0" borderId="14" xfId="2" applyFont="1" applyBorder="1" applyAlignment="1">
      <alignment horizontal="right"/>
    </xf>
    <xf numFmtId="0" fontId="11" fillId="0" borderId="11" xfId="2" applyFont="1" applyBorder="1" applyAlignment="1">
      <alignment wrapText="1"/>
    </xf>
    <xf numFmtId="0" fontId="11" fillId="0" borderId="14" xfId="2" applyFont="1" applyBorder="1" applyAlignment="1">
      <alignment horizontal="right" wrapText="1"/>
    </xf>
    <xf numFmtId="165" fontId="4" fillId="0" borderId="15" xfId="1" applyNumberFormat="1" applyFont="1" applyFill="1" applyBorder="1" applyAlignment="1" applyProtection="1">
      <alignment vertical="center" wrapText="1"/>
    </xf>
    <xf numFmtId="165" fontId="5" fillId="0" borderId="16" xfId="1" applyNumberFormat="1" applyFont="1" applyFill="1" applyBorder="1" applyAlignment="1" applyProtection="1">
      <alignment horizontal="center" vertical="center"/>
    </xf>
    <xf numFmtId="165" fontId="5" fillId="0" borderId="17" xfId="1" applyNumberFormat="1" applyFont="1" applyFill="1" applyBorder="1" applyAlignment="1" applyProtection="1">
      <alignment horizontal="center" vertical="center"/>
    </xf>
    <xf numFmtId="165" fontId="5" fillId="0" borderId="17" xfId="1" applyNumberFormat="1" applyFont="1" applyFill="1" applyBorder="1" applyAlignment="1" applyProtection="1">
      <alignment horizontal="center" vertical="center" wrapText="1"/>
    </xf>
    <xf numFmtId="165" fontId="4" fillId="0" borderId="17" xfId="1" applyNumberFormat="1" applyFont="1" applyFill="1" applyBorder="1" applyAlignment="1" applyProtection="1">
      <alignment horizontal="center" vertical="center" wrapText="1"/>
    </xf>
    <xf numFmtId="0" fontId="9" fillId="0" borderId="15" xfId="2" applyFont="1" applyBorder="1" applyAlignment="1">
      <alignment horizontal="center" wrapText="1"/>
    </xf>
    <xf numFmtId="0" fontId="13" fillId="0" borderId="18" xfId="2" applyFont="1" applyBorder="1" applyAlignment="1">
      <alignment wrapText="1"/>
    </xf>
    <xf numFmtId="0" fontId="1" fillId="0" borderId="19" xfId="2" applyFont="1" applyBorder="1"/>
    <xf numFmtId="0" fontId="1" fillId="0" borderId="20" xfId="2" applyFont="1" applyBorder="1"/>
    <xf numFmtId="165" fontId="4" fillId="0" borderId="3" xfId="1" applyNumberFormat="1" applyFont="1" applyFill="1" applyBorder="1" applyAlignment="1" applyProtection="1">
      <alignment horizontal="left" vertical="top" wrapText="1"/>
    </xf>
    <xf numFmtId="166" fontId="4" fillId="0" borderId="4" xfId="1" applyNumberFormat="1" applyFont="1" applyFill="1" applyBorder="1" applyAlignment="1" applyProtection="1">
      <alignment horizontal="right" vertical="center"/>
    </xf>
    <xf numFmtId="166" fontId="4" fillId="0" borderId="0" xfId="1" applyNumberFormat="1" applyFont="1" applyFill="1" applyBorder="1" applyAlignment="1" applyProtection="1">
      <alignment horizontal="right" vertical="center"/>
    </xf>
    <xf numFmtId="166" fontId="4" fillId="0" borderId="5" xfId="1" applyNumberFormat="1" applyFont="1" applyFill="1" applyBorder="1" applyAlignment="1" applyProtection="1">
      <alignment horizontal="right" vertical="center"/>
    </xf>
    <xf numFmtId="166" fontId="4" fillId="0" borderId="3" xfId="1" applyNumberFormat="1" applyFont="1" applyFill="1" applyBorder="1" applyAlignment="1" applyProtection="1">
      <alignment horizontal="right" vertical="center"/>
    </xf>
    <xf numFmtId="0" fontId="1" fillId="0" borderId="0" xfId="2" applyBorder="1"/>
    <xf numFmtId="0" fontId="1" fillId="0" borderId="5" xfId="2" applyBorder="1"/>
    <xf numFmtId="170" fontId="5" fillId="0" borderId="5" xfId="3" applyNumberFormat="1" applyFont="1" applyFill="1" applyBorder="1" applyAlignment="1" applyProtection="1">
      <alignment horizontal="right" vertical="center"/>
    </xf>
    <xf numFmtId="166" fontId="1" fillId="0" borderId="18" xfId="2" applyNumberFormat="1" applyBorder="1"/>
    <xf numFmtId="165" fontId="5" fillId="0" borderId="3" xfId="1" applyNumberFormat="1" applyFont="1" applyFill="1" applyBorder="1" applyAlignment="1" applyProtection="1">
      <alignment horizontal="left" vertical="top" wrapText="1"/>
    </xf>
    <xf numFmtId="166" fontId="5" fillId="2" borderId="4" xfId="1" applyNumberFormat="1" applyFont="1" applyFill="1" applyBorder="1" applyAlignment="1" applyProtection="1">
      <alignment horizontal="right" vertical="center"/>
    </xf>
    <xf numFmtId="166" fontId="5" fillId="0" borderId="0" xfId="1" applyNumberFormat="1" applyFont="1" applyFill="1" applyBorder="1" applyAlignment="1" applyProtection="1">
      <alignment horizontal="right" vertical="center"/>
    </xf>
    <xf numFmtId="166" fontId="5" fillId="0" borderId="5" xfId="1" applyNumberFormat="1" applyFont="1" applyFill="1" applyBorder="1" applyAlignment="1" applyProtection="1">
      <alignment horizontal="right" vertical="center"/>
    </xf>
    <xf numFmtId="166" fontId="5" fillId="0" borderId="3" xfId="1" applyNumberFormat="1" applyFont="1" applyFill="1" applyBorder="1" applyAlignment="1" applyProtection="1">
      <alignment horizontal="right" vertical="center"/>
    </xf>
    <xf numFmtId="166" fontId="1" fillId="0" borderId="4" xfId="2" applyNumberFormat="1" applyBorder="1"/>
    <xf numFmtId="166" fontId="1" fillId="0" borderId="5" xfId="2" applyNumberFormat="1" applyBorder="1"/>
    <xf numFmtId="166" fontId="5" fillId="0" borderId="4" xfId="1" applyNumberFormat="1" applyFont="1" applyFill="1" applyBorder="1" applyAlignment="1" applyProtection="1">
      <alignment horizontal="right" vertical="center"/>
    </xf>
    <xf numFmtId="165" fontId="5" fillId="2" borderId="3" xfId="1" applyNumberFormat="1" applyFont="1" applyFill="1" applyBorder="1" applyAlignment="1" applyProtection="1">
      <alignment horizontal="left" vertical="top" wrapText="1"/>
    </xf>
    <xf numFmtId="166" fontId="5" fillId="2" borderId="0" xfId="1" applyNumberFormat="1" applyFont="1" applyFill="1" applyBorder="1" applyAlignment="1" applyProtection="1">
      <alignment horizontal="right" vertical="center"/>
    </xf>
    <xf numFmtId="166" fontId="5" fillId="2" borderId="5" xfId="1" applyNumberFormat="1" applyFont="1" applyFill="1" applyBorder="1" applyAlignment="1" applyProtection="1">
      <alignment horizontal="right" vertical="center"/>
    </xf>
    <xf numFmtId="166" fontId="5" fillId="2" borderId="3" xfId="1" applyNumberFormat="1" applyFont="1" applyFill="1" applyBorder="1" applyAlignment="1" applyProtection="1">
      <alignment horizontal="right" vertical="center"/>
    </xf>
    <xf numFmtId="0" fontId="1" fillId="0" borderId="4" xfId="2" applyBorder="1"/>
    <xf numFmtId="166" fontId="1" fillId="0" borderId="0" xfId="2" applyNumberFormat="1" applyBorder="1"/>
    <xf numFmtId="0" fontId="6" fillId="0" borderId="4" xfId="2" applyFont="1" applyBorder="1"/>
    <xf numFmtId="0" fontId="6" fillId="0" borderId="5" xfId="2" applyFont="1" applyBorder="1"/>
    <xf numFmtId="167" fontId="5" fillId="0" borderId="0" xfId="1" applyNumberFormat="1" applyFont="1" applyFill="1" applyBorder="1" applyAlignment="1" applyProtection="1">
      <alignment horizontal="right" vertical="center"/>
    </xf>
    <xf numFmtId="168" fontId="5" fillId="0" borderId="0" xfId="1" applyNumberFormat="1" applyFont="1" applyFill="1" applyBorder="1" applyAlignment="1" applyProtection="1">
      <alignment horizontal="right" vertical="center"/>
    </xf>
    <xf numFmtId="171" fontId="5" fillId="0" borderId="3" xfId="1" applyNumberFormat="1" applyFont="1" applyFill="1" applyBorder="1" applyAlignment="1" applyProtection="1">
      <alignment horizontal="left" vertical="top" wrapText="1"/>
    </xf>
    <xf numFmtId="165" fontId="5" fillId="0" borderId="3" xfId="1" applyNumberFormat="1" applyFont="1" applyFill="1" applyBorder="1" applyAlignment="1" applyProtection="1">
      <alignment horizontal="left" vertical="top"/>
    </xf>
    <xf numFmtId="165" fontId="5" fillId="0" borderId="3" xfId="1" applyNumberFormat="1" applyFont="1" applyFill="1" applyBorder="1" applyAlignment="1" applyProtection="1">
      <alignment vertical="top" wrapText="1"/>
    </xf>
    <xf numFmtId="166" fontId="1" fillId="0" borderId="0" xfId="2" applyNumberFormat="1"/>
    <xf numFmtId="165" fontId="14" fillId="0" borderId="3" xfId="1" applyNumberFormat="1" applyFont="1" applyFill="1" applyBorder="1" applyAlignment="1" applyProtection="1">
      <alignment vertical="top" wrapText="1"/>
    </xf>
    <xf numFmtId="166" fontId="15" fillId="0" borderId="5" xfId="1" applyNumberFormat="1" applyFont="1" applyFill="1" applyBorder="1" applyAlignment="1" applyProtection="1">
      <alignment horizontal="right" vertical="center"/>
    </xf>
    <xf numFmtId="166" fontId="15" fillId="0" borderId="3" xfId="1" applyNumberFormat="1" applyFont="1" applyFill="1" applyBorder="1" applyAlignment="1" applyProtection="1">
      <alignment horizontal="right" vertical="center"/>
    </xf>
    <xf numFmtId="166" fontId="15" fillId="0" borderId="0" xfId="1" applyNumberFormat="1" applyFont="1" applyFill="1" applyBorder="1" applyAlignment="1" applyProtection="1">
      <alignment horizontal="right" vertical="center"/>
    </xf>
    <xf numFmtId="165" fontId="4" fillId="0" borderId="19" xfId="1" applyNumberFormat="1" applyFont="1" applyFill="1" applyBorder="1" applyAlignment="1" applyProtection="1">
      <alignment horizontal="left" vertical="top" wrapText="1"/>
    </xf>
    <xf numFmtId="166" fontId="4" fillId="0" borderId="19" xfId="1" applyNumberFormat="1" applyFont="1" applyFill="1" applyBorder="1" applyAlignment="1" applyProtection="1">
      <alignment horizontal="right" vertical="center"/>
    </xf>
    <xf numFmtId="0" fontId="8" fillId="0" borderId="19" xfId="2" applyFont="1" applyBorder="1"/>
    <xf numFmtId="165" fontId="4" fillId="0" borderId="0" xfId="1" applyNumberFormat="1" applyFont="1" applyFill="1" applyBorder="1" applyAlignment="1" applyProtection="1">
      <alignment horizontal="left" vertical="top" wrapText="1"/>
    </xf>
    <xf numFmtId="0" fontId="13" fillId="0" borderId="0" xfId="2" applyFont="1" applyBorder="1" applyAlignment="1">
      <alignment horizontal="left"/>
    </xf>
    <xf numFmtId="0" fontId="13" fillId="0" borderId="0" xfId="2" applyFont="1" applyBorder="1" applyAlignment="1">
      <alignment horizontal="right" vertical="center"/>
    </xf>
    <xf numFmtId="0" fontId="16" fillId="0" borderId="0" xfId="2" applyFont="1" applyFill="1" applyBorder="1" applyAlignment="1">
      <alignment horizontal="right" vertical="center"/>
    </xf>
    <xf numFmtId="0" fontId="16" fillId="0" borderId="0" xfId="2" applyFont="1" applyBorder="1" applyAlignment="1">
      <alignment horizontal="right" vertical="center"/>
    </xf>
    <xf numFmtId="0" fontId="13" fillId="0" borderId="0" xfId="2" applyFont="1" applyBorder="1"/>
    <xf numFmtId="165" fontId="17" fillId="0" borderId="21" xfId="1" applyNumberFormat="1" applyFont="1" applyFill="1" applyBorder="1" applyAlignment="1" applyProtection="1">
      <alignment horizontal="center"/>
    </xf>
    <xf numFmtId="0" fontId="16" fillId="0" borderId="22" xfId="2" applyFont="1" applyBorder="1" applyAlignment="1">
      <alignment vertical="center"/>
    </xf>
    <xf numFmtId="0" fontId="16" fillId="0" borderId="23" xfId="2" applyFont="1" applyBorder="1" applyAlignment="1">
      <alignment vertical="center"/>
    </xf>
    <xf numFmtId="0" fontId="16" fillId="0" borderId="24" xfId="2" applyFont="1" applyBorder="1" applyAlignment="1">
      <alignment vertical="center"/>
    </xf>
    <xf numFmtId="0" fontId="13" fillId="0" borderId="0" xfId="2" applyFont="1" applyBorder="1" applyAlignment="1">
      <alignment horizontal="center"/>
    </xf>
    <xf numFmtId="165" fontId="19" fillId="3" borderId="25" xfId="1" applyNumberFormat="1" applyFont="1" applyFill="1" applyBorder="1" applyAlignment="1" applyProtection="1">
      <alignment horizontal="left" wrapText="1"/>
    </xf>
    <xf numFmtId="166" fontId="19" fillId="3" borderId="26" xfId="1" applyNumberFormat="1" applyFont="1" applyFill="1" applyBorder="1" applyAlignment="1" applyProtection="1">
      <alignment horizontal="right" vertical="center"/>
    </xf>
    <xf numFmtId="166" fontId="16" fillId="3" borderId="26" xfId="2" applyNumberFormat="1" applyFont="1" applyFill="1" applyBorder="1" applyAlignment="1">
      <alignment horizontal="right" vertical="center"/>
    </xf>
    <xf numFmtId="0" fontId="16" fillId="3" borderId="26" xfId="2" applyFont="1" applyFill="1" applyBorder="1" applyAlignment="1">
      <alignment horizontal="right" vertical="center"/>
    </xf>
    <xf numFmtId="0" fontId="16" fillId="3" borderId="26" xfId="2" applyFont="1" applyFill="1" applyBorder="1" applyAlignment="1">
      <alignment horizontal="left" vertical="center" wrapText="1"/>
    </xf>
    <xf numFmtId="166" fontId="16" fillId="3" borderId="27" xfId="2" applyNumberFormat="1" applyFont="1" applyFill="1" applyBorder="1" applyAlignment="1">
      <alignment horizontal="right" vertical="center"/>
    </xf>
    <xf numFmtId="0" fontId="16" fillId="0" borderId="0" xfId="2" applyFont="1" applyBorder="1" applyAlignment="1">
      <alignment horizontal="center"/>
    </xf>
    <xf numFmtId="165" fontId="18" fillId="0" borderId="25" xfId="1" applyNumberFormat="1" applyFont="1" applyFill="1" applyBorder="1" applyAlignment="1" applyProtection="1">
      <alignment horizontal="left" wrapText="1"/>
    </xf>
    <xf numFmtId="165" fontId="18" fillId="0" borderId="26" xfId="1" applyNumberFormat="1" applyFont="1" applyFill="1" applyBorder="1" applyAlignment="1" applyProtection="1">
      <alignment horizontal="right" vertical="center" wrapText="1"/>
    </xf>
    <xf numFmtId="166" fontId="13" fillId="0" borderId="26" xfId="2" applyNumberFormat="1" applyFont="1" applyBorder="1" applyAlignment="1">
      <alignment horizontal="right" vertical="center"/>
    </xf>
    <xf numFmtId="0" fontId="13" fillId="0" borderId="26" xfId="2" applyFont="1" applyBorder="1" applyAlignment="1">
      <alignment horizontal="right" vertical="center"/>
    </xf>
    <xf numFmtId="165" fontId="19" fillId="0" borderId="25" xfId="1" applyNumberFormat="1" applyFont="1" applyFill="1" applyBorder="1" applyAlignment="1" applyProtection="1">
      <alignment horizontal="left" wrapText="1"/>
    </xf>
    <xf numFmtId="165" fontId="19" fillId="0" borderId="26" xfId="1" applyNumberFormat="1" applyFont="1" applyFill="1" applyBorder="1" applyAlignment="1" applyProtection="1">
      <alignment horizontal="right" vertical="center" wrapText="1"/>
    </xf>
    <xf numFmtId="166" fontId="16" fillId="0" borderId="26" xfId="2" applyNumberFormat="1" applyFont="1" applyFill="1" applyBorder="1" applyAlignment="1">
      <alignment horizontal="right" vertical="center"/>
    </xf>
    <xf numFmtId="0" fontId="16" fillId="0" borderId="26" xfId="2" applyFont="1" applyBorder="1" applyAlignment="1">
      <alignment horizontal="right" vertical="center"/>
    </xf>
    <xf numFmtId="0" fontId="16" fillId="0" borderId="27" xfId="2" applyFont="1" applyBorder="1" applyAlignment="1">
      <alignment horizontal="right" vertical="center"/>
    </xf>
    <xf numFmtId="0" fontId="16" fillId="0" borderId="25" xfId="2" applyFont="1" applyFill="1" applyBorder="1" applyAlignment="1">
      <alignment horizontal="left" wrapText="1"/>
    </xf>
    <xf numFmtId="0" fontId="13" fillId="0" borderId="26" xfId="2" applyFont="1" applyFill="1" applyBorder="1" applyAlignment="1">
      <alignment horizontal="right" vertical="center"/>
    </xf>
    <xf numFmtId="0" fontId="16" fillId="0" borderId="26" xfId="2" applyFont="1" applyFill="1" applyBorder="1" applyAlignment="1">
      <alignment horizontal="right" vertical="center"/>
    </xf>
    <xf numFmtId="166" fontId="13" fillId="0" borderId="26" xfId="2" applyNumberFormat="1" applyFont="1" applyFill="1" applyBorder="1" applyAlignment="1">
      <alignment horizontal="right" vertical="center"/>
    </xf>
    <xf numFmtId="0" fontId="16" fillId="0" borderId="27" xfId="2" applyFont="1" applyFill="1" applyBorder="1" applyAlignment="1">
      <alignment horizontal="right" vertical="center"/>
    </xf>
    <xf numFmtId="0" fontId="13" fillId="0" borderId="0" xfId="2" applyFont="1" applyFill="1" applyBorder="1" applyAlignment="1">
      <alignment horizontal="center"/>
    </xf>
    <xf numFmtId="0" fontId="16" fillId="0" borderId="25" xfId="2" applyFont="1" applyFill="1" applyBorder="1" applyAlignment="1">
      <alignment horizontal="left"/>
    </xf>
    <xf numFmtId="168" fontId="5" fillId="0" borderId="26" xfId="1" applyNumberFormat="1" applyFont="1" applyFill="1" applyBorder="1" applyAlignment="1" applyProtection="1">
      <alignment horizontal="right" vertical="center"/>
    </xf>
    <xf numFmtId="166" fontId="18" fillId="0" borderId="26" xfId="1" applyNumberFormat="1" applyFont="1" applyFill="1" applyBorder="1" applyAlignment="1" applyProtection="1">
      <alignment horizontal="right" vertical="center"/>
    </xf>
    <xf numFmtId="0" fontId="13" fillId="0" borderId="25" xfId="2" applyFont="1" applyFill="1" applyBorder="1" applyAlignment="1">
      <alignment horizontal="left" wrapText="1"/>
    </xf>
    <xf numFmtId="0" fontId="13" fillId="0" borderId="25" xfId="2" applyFont="1" applyFill="1" applyBorder="1" applyAlignment="1">
      <alignment horizontal="left"/>
    </xf>
    <xf numFmtId="165" fontId="13" fillId="0" borderId="25" xfId="1" applyNumberFormat="1" applyFont="1" applyFill="1" applyBorder="1" applyAlignment="1" applyProtection="1">
      <alignment horizontal="left" wrapText="1"/>
    </xf>
    <xf numFmtId="166" fontId="13" fillId="0" borderId="26" xfId="1" applyNumberFormat="1" applyFont="1" applyFill="1" applyBorder="1" applyAlignment="1" applyProtection="1">
      <alignment horizontal="right" vertical="center"/>
    </xf>
    <xf numFmtId="0" fontId="16" fillId="0" borderId="26" xfId="2" applyFont="1" applyBorder="1" applyAlignment="1">
      <alignment horizontal="left" vertical="center" wrapText="1"/>
    </xf>
    <xf numFmtId="165" fontId="16" fillId="0" borderId="25" xfId="1" applyNumberFormat="1" applyFont="1" applyFill="1" applyBorder="1" applyAlignment="1" applyProtection="1">
      <alignment horizontal="left" wrapText="1"/>
    </xf>
    <xf numFmtId="166" fontId="16" fillId="0" borderId="26" xfId="1" applyNumberFormat="1" applyFont="1" applyFill="1" applyBorder="1" applyAlignment="1" applyProtection="1">
      <alignment horizontal="right" vertical="center"/>
    </xf>
    <xf numFmtId="166" fontId="20" fillId="0" borderId="26" xfId="1" applyNumberFormat="1" applyFont="1" applyFill="1" applyBorder="1" applyAlignment="1" applyProtection="1">
      <alignment horizontal="right" vertical="center"/>
    </xf>
    <xf numFmtId="166" fontId="16" fillId="0" borderId="26" xfId="2" applyNumberFormat="1" applyFont="1" applyBorder="1" applyAlignment="1">
      <alignment horizontal="left" vertical="center" wrapText="1"/>
    </xf>
    <xf numFmtId="165" fontId="5" fillId="0" borderId="25" xfId="3" applyNumberFormat="1" applyFont="1" applyFill="1" applyBorder="1" applyAlignment="1" applyProtection="1">
      <alignment horizontal="left" wrapText="1"/>
    </xf>
    <xf numFmtId="166" fontId="5" fillId="0" borderId="26" xfId="3" applyNumberFormat="1" applyFont="1" applyFill="1" applyBorder="1" applyAlignment="1" applyProtection="1">
      <alignment horizontal="right" vertical="center"/>
    </xf>
    <xf numFmtId="166" fontId="19" fillId="0" borderId="26" xfId="1" applyNumberFormat="1" applyFont="1" applyFill="1" applyBorder="1" applyAlignment="1" applyProtection="1">
      <alignment horizontal="right" vertical="center"/>
    </xf>
    <xf numFmtId="166" fontId="18" fillId="3" borderId="26" xfId="1" applyNumberFormat="1" applyFont="1" applyFill="1" applyBorder="1" applyAlignment="1" applyProtection="1">
      <alignment horizontal="right" vertical="center"/>
    </xf>
    <xf numFmtId="0" fontId="13" fillId="3" borderId="26" xfId="2" applyFont="1" applyFill="1" applyBorder="1" applyAlignment="1">
      <alignment horizontal="right" vertical="center"/>
    </xf>
    <xf numFmtId="3" fontId="21" fillId="0" borderId="25" xfId="1" applyNumberFormat="1" applyFont="1" applyFill="1" applyBorder="1" applyAlignment="1" applyProtection="1">
      <alignment horizontal="left" wrapText="1"/>
    </xf>
    <xf numFmtId="168" fontId="18" fillId="0" borderId="26" xfId="1" applyNumberFormat="1" applyFont="1" applyFill="1" applyBorder="1" applyAlignment="1" applyProtection="1">
      <alignment horizontal="right" vertical="center"/>
    </xf>
    <xf numFmtId="3" fontId="21" fillId="0" borderId="28" xfId="1" applyNumberFormat="1" applyFont="1" applyFill="1" applyBorder="1" applyAlignment="1" applyProtection="1">
      <alignment horizontal="left" wrapText="1"/>
    </xf>
    <xf numFmtId="166" fontId="18" fillId="0" borderId="0" xfId="1" applyNumberFormat="1" applyFont="1" applyFill="1" applyBorder="1" applyAlignment="1" applyProtection="1">
      <alignment horizontal="right" vertical="center"/>
    </xf>
    <xf numFmtId="166" fontId="19" fillId="0" borderId="5" xfId="1" applyNumberFormat="1" applyFont="1" applyFill="1" applyBorder="1" applyAlignment="1" applyProtection="1">
      <alignment horizontal="right" vertical="center"/>
    </xf>
    <xf numFmtId="166" fontId="13" fillId="0" borderId="4" xfId="2" applyNumberFormat="1" applyFont="1" applyBorder="1" applyAlignment="1">
      <alignment horizontal="right" vertical="center"/>
    </xf>
    <xf numFmtId="166" fontId="16" fillId="0" borderId="4" xfId="2" applyNumberFormat="1" applyFont="1" applyFill="1" applyBorder="1" applyAlignment="1">
      <alignment horizontal="right" vertical="center"/>
    </xf>
    <xf numFmtId="166" fontId="13" fillId="0" borderId="29" xfId="2" applyNumberFormat="1" applyFont="1" applyBorder="1" applyAlignment="1">
      <alignment horizontal="right" vertical="center"/>
    </xf>
    <xf numFmtId="166" fontId="13" fillId="0" borderId="3" xfId="2" applyNumberFormat="1" applyFont="1" applyBorder="1" applyAlignment="1">
      <alignment horizontal="right" vertical="center"/>
    </xf>
    <xf numFmtId="0" fontId="13" fillId="0" borderId="4" xfId="2" applyFont="1" applyBorder="1" applyAlignment="1">
      <alignment horizontal="right" vertical="center"/>
    </xf>
    <xf numFmtId="0" fontId="13" fillId="0" borderId="29" xfId="2" applyFont="1" applyBorder="1" applyAlignment="1">
      <alignment horizontal="right" vertical="center"/>
    </xf>
    <xf numFmtId="0" fontId="16" fillId="0" borderId="30" xfId="2" applyFont="1" applyBorder="1" applyAlignment="1">
      <alignment horizontal="right" vertical="center"/>
    </xf>
    <xf numFmtId="0" fontId="16" fillId="0" borderId="31" xfId="2" applyFont="1" applyBorder="1" applyAlignment="1">
      <alignment horizontal="right" vertical="center"/>
    </xf>
    <xf numFmtId="165" fontId="19" fillId="0" borderId="28" xfId="1" applyNumberFormat="1" applyFont="1" applyFill="1" applyBorder="1" applyAlignment="1" applyProtection="1">
      <alignment horizontal="left" wrapText="1"/>
    </xf>
    <xf numFmtId="165" fontId="18" fillId="0" borderId="28" xfId="1" applyNumberFormat="1" applyFont="1" applyFill="1" applyBorder="1" applyAlignment="1" applyProtection="1">
      <alignment horizontal="left" wrapText="1"/>
    </xf>
    <xf numFmtId="0" fontId="16" fillId="0" borderId="21" xfId="2" applyFont="1" applyBorder="1" applyAlignment="1">
      <alignment horizontal="right" vertical="center"/>
    </xf>
    <xf numFmtId="0" fontId="16" fillId="0" borderId="32" xfId="2" applyFont="1" applyBorder="1" applyAlignment="1">
      <alignment horizontal="right" vertical="center"/>
    </xf>
    <xf numFmtId="165" fontId="19" fillId="0" borderId="0" xfId="1" applyNumberFormat="1" applyFont="1" applyFill="1" applyBorder="1" applyAlignment="1" applyProtection="1">
      <alignment horizontal="left" vertical="top" wrapText="1"/>
    </xf>
    <xf numFmtId="166" fontId="19" fillId="0" borderId="0" xfId="1" applyNumberFormat="1" applyFont="1" applyFill="1" applyBorder="1" applyAlignment="1" applyProtection="1">
      <alignment horizontal="right" vertical="center"/>
    </xf>
    <xf numFmtId="0" fontId="19" fillId="0" borderId="0" xfId="2" applyFont="1" applyBorder="1" applyAlignment="1">
      <alignment horizontal="right" vertical="center"/>
    </xf>
    <xf numFmtId="169" fontId="13" fillId="0" borderId="0" xfId="1" applyFont="1" applyFill="1" applyBorder="1" applyAlignment="1" applyProtection="1">
      <alignment horizontal="right" vertical="center"/>
    </xf>
    <xf numFmtId="166" fontId="16" fillId="0" borderId="0" xfId="2" applyNumberFormat="1" applyFont="1" applyFill="1" applyBorder="1" applyAlignment="1">
      <alignment horizontal="right" vertical="center"/>
    </xf>
    <xf numFmtId="166" fontId="16" fillId="0" borderId="0" xfId="2" applyNumberFormat="1" applyFont="1" applyBorder="1" applyAlignment="1">
      <alignment horizontal="right" vertical="center"/>
    </xf>
    <xf numFmtId="169" fontId="13" fillId="0" borderId="0" xfId="1" applyNumberFormat="1" applyFont="1" applyFill="1" applyBorder="1" applyAlignment="1" applyProtection="1">
      <alignment horizontal="right" vertical="center"/>
    </xf>
    <xf numFmtId="169" fontId="16" fillId="0" borderId="0" xfId="1" applyNumberFormat="1" applyFont="1" applyFill="1" applyBorder="1" applyAlignment="1" applyProtection="1">
      <alignment horizontal="right" vertical="center"/>
    </xf>
    <xf numFmtId="166" fontId="20" fillId="0" borderId="0" xfId="2" applyNumberFormat="1" applyFont="1" applyBorder="1" applyAlignment="1">
      <alignment horizontal="right" vertical="center"/>
    </xf>
    <xf numFmtId="165" fontId="17" fillId="0" borderId="33" xfId="1" applyNumberFormat="1" applyFont="1" applyFill="1" applyBorder="1" applyAlignment="1" applyProtection="1">
      <alignment vertical="center" wrapText="1"/>
    </xf>
    <xf numFmtId="165" fontId="18" fillId="0" borderId="34" xfId="1" applyNumberFormat="1" applyFont="1" applyFill="1" applyBorder="1" applyAlignment="1" applyProtection="1">
      <alignment horizontal="center" vertical="center"/>
    </xf>
    <xf numFmtId="165" fontId="18" fillId="0" borderId="34" xfId="1" applyNumberFormat="1" applyFont="1" applyFill="1" applyBorder="1" applyAlignment="1" applyProtection="1">
      <alignment horizontal="center" vertical="center" wrapText="1"/>
    </xf>
    <xf numFmtId="165" fontId="19" fillId="0" borderId="35" xfId="1" applyNumberFormat="1" applyFont="1" applyFill="1" applyBorder="1" applyAlignment="1" applyProtection="1">
      <alignment horizontal="center" vertical="center" wrapText="1"/>
    </xf>
    <xf numFmtId="0" fontId="16" fillId="0" borderId="4" xfId="2" applyFont="1" applyBorder="1"/>
    <xf numFmtId="0" fontId="16" fillId="0" borderId="0" xfId="2" applyFont="1" applyBorder="1"/>
    <xf numFmtId="0" fontId="16" fillId="0" borderId="0" xfId="2" applyFont="1" applyFill="1" applyBorder="1"/>
    <xf numFmtId="165" fontId="19" fillId="0" borderId="4" xfId="1" applyNumberFormat="1" applyFont="1" applyFill="1" applyBorder="1" applyAlignment="1" applyProtection="1">
      <alignment vertical="top" wrapText="1"/>
    </xf>
    <xf numFmtId="165" fontId="18" fillId="0" borderId="4" xfId="1" applyNumberFormat="1" applyFont="1" applyFill="1" applyBorder="1" applyAlignment="1" applyProtection="1">
      <alignment vertical="top" wrapText="1"/>
    </xf>
    <xf numFmtId="0" fontId="1" fillId="0" borderId="0" xfId="2" applyFill="1"/>
    <xf numFmtId="0" fontId="22" fillId="0" borderId="0" xfId="6" applyFont="1" applyFill="1" applyBorder="1" applyAlignment="1">
      <alignment vertical="top" wrapText="1"/>
    </xf>
    <xf numFmtId="0" fontId="0" fillId="0" borderId="0" xfId="5" applyFont="1" applyFill="1" applyBorder="1"/>
    <xf numFmtId="0" fontId="23" fillId="0" borderId="26" xfId="5" applyFont="1" applyFill="1" applyBorder="1" applyAlignment="1">
      <alignment wrapText="1"/>
    </xf>
    <xf numFmtId="0" fontId="0" fillId="4" borderId="0" xfId="5" applyFont="1" applyFill="1" applyBorder="1"/>
    <xf numFmtId="0" fontId="1" fillId="4" borderId="0" xfId="2" applyFont="1" applyFill="1" applyAlignment="1">
      <alignment wrapText="1"/>
    </xf>
    <xf numFmtId="0" fontId="1" fillId="4" borderId="0" xfId="2" applyFill="1"/>
    <xf numFmtId="0" fontId="1" fillId="2" borderId="0" xfId="2" applyFill="1"/>
    <xf numFmtId="0" fontId="23" fillId="0" borderId="0" xfId="5" applyFont="1" applyFill="1" applyBorder="1" applyAlignment="1">
      <alignment wrapText="1"/>
    </xf>
    <xf numFmtId="0" fontId="23" fillId="0" borderId="36" xfId="5" applyFont="1" applyFill="1" applyBorder="1" applyAlignment="1">
      <alignment wrapText="1"/>
    </xf>
    <xf numFmtId="0" fontId="0" fillId="0" borderId="37" xfId="5" applyFont="1" applyFill="1" applyBorder="1" applyAlignment="1">
      <alignment vertical="center" wrapText="1"/>
    </xf>
    <xf numFmtId="0" fontId="0" fillId="0" borderId="26" xfId="5" applyFont="1" applyFill="1" applyBorder="1" applyAlignment="1">
      <alignment horizontal="left" vertical="center" wrapText="1"/>
    </xf>
    <xf numFmtId="165" fontId="17" fillId="5" borderId="11" xfId="1" applyNumberFormat="1" applyFont="1" applyFill="1" applyBorder="1" applyAlignment="1" applyProtection="1">
      <alignment horizontal="left" wrapText="1"/>
    </xf>
    <xf numFmtId="165" fontId="17" fillId="5" borderId="38" xfId="1" applyNumberFormat="1" applyFont="1" applyFill="1" applyBorder="1" applyAlignment="1" applyProtection="1">
      <alignment horizontal="left" wrapText="1"/>
    </xf>
    <xf numFmtId="166" fontId="13" fillId="0" borderId="0" xfId="2" applyNumberFormat="1" applyFont="1" applyBorder="1" applyAlignment="1">
      <alignment horizontal="center"/>
    </xf>
    <xf numFmtId="0" fontId="1" fillId="6" borderId="0" xfId="2" applyFill="1" applyAlignment="1">
      <alignment wrapText="1"/>
    </xf>
    <xf numFmtId="0" fontId="16" fillId="0" borderId="30" xfId="2" applyFont="1" applyBorder="1" applyAlignment="1">
      <alignment horizontal="center" vertical="center" wrapText="1"/>
    </xf>
    <xf numFmtId="0" fontId="16" fillId="0" borderId="30" xfId="2" applyFont="1" applyBorder="1" applyAlignment="1">
      <alignment horizontal="center" vertical="center"/>
    </xf>
    <xf numFmtId="0" fontId="16" fillId="7" borderId="31" xfId="2" applyFont="1" applyFill="1" applyBorder="1" applyAlignment="1">
      <alignment horizontal="center" vertical="center"/>
    </xf>
    <xf numFmtId="4" fontId="16" fillId="2" borderId="30" xfId="2" applyNumberFormat="1" applyFont="1" applyFill="1" applyBorder="1" applyAlignment="1">
      <alignment horizontal="center" vertical="center" wrapText="1"/>
    </xf>
    <xf numFmtId="0" fontId="0" fillId="0" borderId="39" xfId="0" applyBorder="1"/>
    <xf numFmtId="3" fontId="0" fillId="0" borderId="39" xfId="0" applyNumberFormat="1" applyBorder="1"/>
    <xf numFmtId="0" fontId="15" fillId="6" borderId="0" xfId="0" applyFont="1" applyFill="1"/>
    <xf numFmtId="0" fontId="25" fillId="0" borderId="0" xfId="0" applyFont="1"/>
    <xf numFmtId="0" fontId="25" fillId="0" borderId="0" xfId="0" applyFont="1" applyFill="1"/>
    <xf numFmtId="0" fontId="3" fillId="0" borderId="0" xfId="0" applyFont="1" applyAlignment="1">
      <alignment wrapText="1"/>
    </xf>
    <xf numFmtId="0" fontId="3" fillId="0" borderId="0" xfId="0" applyFont="1"/>
    <xf numFmtId="0" fontId="3" fillId="0" borderId="0" xfId="0" applyFont="1" applyBorder="1"/>
    <xf numFmtId="165" fontId="3" fillId="0" borderId="2" xfId="3" applyNumberFormat="1" applyFont="1" applyFill="1" applyBorder="1" applyAlignment="1" applyProtection="1">
      <alignment horizontal="center" vertical="center"/>
    </xf>
    <xf numFmtId="165" fontId="3" fillId="0" borderId="1" xfId="3" applyNumberFormat="1" applyFont="1" applyFill="1" applyBorder="1" applyAlignment="1" applyProtection="1">
      <alignment horizontal="center" vertical="center"/>
    </xf>
    <xf numFmtId="165" fontId="3" fillId="0" borderId="1" xfId="3" applyNumberFormat="1" applyFont="1" applyFill="1" applyBorder="1" applyAlignment="1" applyProtection="1">
      <alignment horizontal="center" vertical="center" wrapText="1"/>
    </xf>
    <xf numFmtId="165" fontId="26" fillId="0" borderId="1" xfId="3" applyNumberFormat="1" applyFont="1" applyFill="1" applyBorder="1" applyAlignment="1" applyProtection="1">
      <alignment horizontal="center" vertical="center" wrapText="1"/>
    </xf>
    <xf numFmtId="165" fontId="26" fillId="0" borderId="40" xfId="3" applyNumberFormat="1" applyFont="1" applyFill="1" applyBorder="1" applyAlignment="1" applyProtection="1">
      <alignment vertical="center" wrapText="1"/>
    </xf>
    <xf numFmtId="165" fontId="3" fillId="0" borderId="18" xfId="3" applyNumberFormat="1" applyFont="1" applyFill="1" applyBorder="1" applyAlignment="1" applyProtection="1">
      <alignment horizontal="center" vertical="center"/>
    </xf>
    <xf numFmtId="165" fontId="3" fillId="0" borderId="19" xfId="3" applyNumberFormat="1" applyFont="1" applyFill="1" applyBorder="1" applyAlignment="1" applyProtection="1">
      <alignment horizontal="center" vertical="center"/>
    </xf>
    <xf numFmtId="165" fontId="3" fillId="0" borderId="19" xfId="3" applyNumberFormat="1" applyFont="1" applyFill="1" applyBorder="1" applyAlignment="1" applyProtection="1">
      <alignment horizontal="center" vertical="center" wrapText="1"/>
    </xf>
    <xf numFmtId="165" fontId="26" fillId="0" borderId="20" xfId="3" applyNumberFormat="1" applyFont="1" applyFill="1" applyBorder="1" applyAlignment="1" applyProtection="1">
      <alignment horizontal="center" vertical="center" wrapText="1"/>
    </xf>
    <xf numFmtId="0" fontId="3" fillId="0" borderId="52" xfId="0" applyFont="1" applyBorder="1" applyAlignment="1">
      <alignment wrapText="1"/>
    </xf>
    <xf numFmtId="0" fontId="3" fillId="0" borderId="50" xfId="0" applyFont="1" applyBorder="1"/>
    <xf numFmtId="165" fontId="26" fillId="0" borderId="3" xfId="3" applyNumberFormat="1" applyFont="1" applyFill="1" applyBorder="1" applyAlignment="1" applyProtection="1">
      <alignment horizontal="left" vertical="top" wrapText="1"/>
    </xf>
    <xf numFmtId="166" fontId="3" fillId="0" borderId="4" xfId="3" applyNumberFormat="1" applyFont="1" applyFill="1" applyBorder="1" applyAlignment="1" applyProtection="1">
      <alignment horizontal="right" vertical="center"/>
    </xf>
    <xf numFmtId="166" fontId="3" fillId="0" borderId="0" xfId="3" applyNumberFormat="1" applyFont="1" applyFill="1" applyBorder="1" applyAlignment="1" applyProtection="1">
      <alignment horizontal="right" vertical="center"/>
    </xf>
    <xf numFmtId="166" fontId="26" fillId="0" borderId="0" xfId="3" applyNumberFormat="1" applyFont="1" applyFill="1" applyBorder="1" applyAlignment="1" applyProtection="1">
      <alignment horizontal="right" vertical="center"/>
    </xf>
    <xf numFmtId="0" fontId="3" fillId="0" borderId="52" xfId="0" applyFont="1" applyBorder="1"/>
    <xf numFmtId="166" fontId="26" fillId="0" borderId="4" xfId="3" applyNumberFormat="1" applyFont="1" applyFill="1" applyBorder="1" applyAlignment="1" applyProtection="1">
      <alignment horizontal="right" vertical="center"/>
    </xf>
    <xf numFmtId="165" fontId="3" fillId="0" borderId="3" xfId="3" applyNumberFormat="1" applyFont="1" applyFill="1" applyBorder="1" applyAlignment="1" applyProtection="1">
      <alignment horizontal="left" vertical="top" wrapText="1"/>
    </xf>
    <xf numFmtId="167" fontId="3" fillId="0" borderId="0" xfId="3" applyNumberFormat="1" applyFont="1" applyFill="1" applyBorder="1" applyAlignment="1" applyProtection="1">
      <alignment horizontal="right" vertical="center"/>
    </xf>
    <xf numFmtId="168" fontId="3" fillId="0" borderId="0" xfId="3" applyNumberFormat="1" applyFont="1" applyFill="1" applyBorder="1" applyAlignment="1" applyProtection="1">
      <alignment horizontal="right" vertical="center"/>
    </xf>
    <xf numFmtId="165" fontId="3" fillId="0" borderId="3" xfId="3" applyNumberFormat="1" applyFont="1" applyFill="1" applyBorder="1" applyAlignment="1" applyProtection="1">
      <alignment vertical="top" wrapText="1"/>
    </xf>
    <xf numFmtId="0" fontId="3" fillId="0" borderId="0" xfId="3" applyNumberFormat="1" applyFont="1" applyFill="1" applyBorder="1" applyAlignment="1" applyProtection="1">
      <alignment horizontal="right" vertical="center"/>
    </xf>
    <xf numFmtId="165" fontId="26" fillId="0" borderId="4" xfId="3" applyNumberFormat="1" applyFont="1" applyFill="1" applyBorder="1" applyAlignment="1" applyProtection="1">
      <alignment horizontal="left" vertical="top" wrapText="1"/>
    </xf>
    <xf numFmtId="165" fontId="3" fillId="0" borderId="4" xfId="3" applyNumberFormat="1" applyFont="1" applyFill="1" applyBorder="1" applyAlignment="1" applyProtection="1">
      <alignment horizontal="left" vertical="top" wrapText="1"/>
    </xf>
    <xf numFmtId="0" fontId="3" fillId="0" borderId="3" xfId="3" applyNumberFormat="1" applyFont="1" applyFill="1" applyBorder="1" applyAlignment="1" applyProtection="1">
      <alignment horizontal="left" vertical="top" wrapText="1"/>
    </xf>
    <xf numFmtId="0" fontId="26" fillId="0" borderId="0" xfId="2" applyFont="1" applyBorder="1"/>
    <xf numFmtId="0" fontId="3" fillId="0" borderId="0" xfId="2" applyFont="1" applyBorder="1"/>
    <xf numFmtId="166" fontId="3" fillId="0" borderId="50" xfId="0" applyNumberFormat="1" applyFont="1" applyBorder="1"/>
    <xf numFmtId="0" fontId="3" fillId="0" borderId="4" xfId="0" applyFont="1" applyBorder="1"/>
    <xf numFmtId="165" fontId="26" fillId="0" borderId="3" xfId="1" applyNumberFormat="1" applyFont="1" applyFill="1" applyBorder="1" applyAlignment="1" applyProtection="1">
      <alignment horizontal="left" vertical="top" wrapText="1"/>
    </xf>
    <xf numFmtId="166" fontId="26" fillId="0" borderId="4" xfId="1" applyNumberFormat="1" applyFont="1" applyFill="1" applyBorder="1" applyAlignment="1" applyProtection="1">
      <alignment horizontal="right" vertical="center"/>
    </xf>
    <xf numFmtId="166" fontId="26" fillId="0" borderId="0" xfId="1" applyNumberFormat="1" applyFont="1" applyFill="1" applyBorder="1" applyAlignment="1" applyProtection="1">
      <alignment horizontal="right" vertical="center"/>
    </xf>
    <xf numFmtId="166" fontId="3" fillId="0" borderId="0" xfId="1" applyNumberFormat="1" applyFont="1" applyFill="1" applyBorder="1" applyAlignment="1" applyProtection="1">
      <alignment horizontal="right" vertical="center"/>
    </xf>
    <xf numFmtId="165" fontId="3" fillId="0" borderId="3" xfId="1" applyNumberFormat="1" applyFont="1" applyFill="1" applyBorder="1" applyAlignment="1" applyProtection="1">
      <alignment horizontal="left" vertical="top" wrapText="1"/>
    </xf>
    <xf numFmtId="166" fontId="3" fillId="0" borderId="4" xfId="1" applyNumberFormat="1" applyFont="1" applyFill="1" applyBorder="1" applyAlignment="1" applyProtection="1">
      <alignment horizontal="right" vertical="center"/>
    </xf>
    <xf numFmtId="0" fontId="3" fillId="0" borderId="52" xfId="0" applyFont="1" applyFill="1" applyBorder="1"/>
    <xf numFmtId="0" fontId="3" fillId="0" borderId="50" xfId="0" applyFont="1" applyFill="1" applyBorder="1"/>
    <xf numFmtId="166" fontId="3" fillId="0" borderId="50" xfId="0" applyNumberFormat="1" applyFont="1" applyFill="1" applyBorder="1"/>
    <xf numFmtId="167" fontId="3" fillId="0" borderId="0" xfId="1" applyNumberFormat="1" applyFont="1" applyFill="1" applyBorder="1" applyAlignment="1" applyProtection="1">
      <alignment horizontal="right" vertical="center"/>
    </xf>
    <xf numFmtId="168" fontId="3" fillId="0" borderId="0" xfId="1" applyNumberFormat="1" applyFont="1" applyFill="1" applyBorder="1" applyAlignment="1" applyProtection="1">
      <alignment horizontal="right" vertical="center"/>
    </xf>
    <xf numFmtId="171" fontId="3" fillId="0" borderId="3" xfId="1" applyNumberFormat="1" applyFont="1" applyFill="1" applyBorder="1" applyAlignment="1" applyProtection="1">
      <alignment horizontal="left" vertical="top" wrapText="1"/>
    </xf>
    <xf numFmtId="165" fontId="3" fillId="0" borderId="3" xfId="1" applyNumberFormat="1" applyFont="1" applyFill="1" applyBorder="1" applyAlignment="1" applyProtection="1">
      <alignment vertical="top" wrapText="1"/>
    </xf>
    <xf numFmtId="165" fontId="27" fillId="0" borderId="4" xfId="1" applyNumberFormat="1" applyFont="1" applyFill="1" applyBorder="1" applyAlignment="1" applyProtection="1">
      <alignment vertical="top" wrapText="1"/>
    </xf>
    <xf numFmtId="166" fontId="3" fillId="0" borderId="47" xfId="1" applyNumberFormat="1" applyFont="1" applyFill="1" applyBorder="1" applyAlignment="1" applyProtection="1">
      <alignment horizontal="right" vertical="center"/>
    </xf>
    <xf numFmtId="165" fontId="26" fillId="0" borderId="4" xfId="1" applyNumberFormat="1" applyFont="1" applyFill="1" applyBorder="1" applyAlignment="1" applyProtection="1">
      <alignment horizontal="left" vertical="top" wrapText="1"/>
    </xf>
    <xf numFmtId="166" fontId="26" fillId="0" borderId="47" xfId="1" applyNumberFormat="1" applyFont="1" applyFill="1" applyBorder="1" applyAlignment="1" applyProtection="1">
      <alignment horizontal="right" vertical="center"/>
    </xf>
    <xf numFmtId="165" fontId="26" fillId="0" borderId="47" xfId="1" applyNumberFormat="1" applyFont="1" applyFill="1" applyBorder="1" applyAlignment="1" applyProtection="1">
      <alignment horizontal="left" vertical="top" wrapText="1"/>
    </xf>
    <xf numFmtId="0" fontId="3" fillId="0" borderId="47" xfId="0" applyFont="1" applyBorder="1"/>
    <xf numFmtId="165" fontId="26" fillId="0" borderId="47" xfId="1" applyNumberFormat="1" applyFont="1" applyFill="1" applyBorder="1" applyAlignment="1" applyProtection="1">
      <alignment horizontal="left" wrapText="1"/>
    </xf>
    <xf numFmtId="166" fontId="28" fillId="0" borderId="52" xfId="2" applyNumberFormat="1" applyFont="1" applyFill="1" applyBorder="1" applyAlignment="1">
      <alignment horizontal="right" vertical="center"/>
    </xf>
    <xf numFmtId="165" fontId="3" fillId="0" borderId="47" xfId="1" applyNumberFormat="1" applyFont="1" applyFill="1" applyBorder="1" applyAlignment="1" applyProtection="1">
      <alignment horizontal="left" wrapText="1"/>
    </xf>
    <xf numFmtId="165" fontId="3" fillId="0" borderId="47" xfId="1" applyNumberFormat="1" applyFont="1" applyFill="1" applyBorder="1" applyAlignment="1" applyProtection="1">
      <alignment horizontal="right" vertical="center" wrapText="1"/>
    </xf>
    <xf numFmtId="165" fontId="3" fillId="0" borderId="0" xfId="1" applyNumberFormat="1" applyFont="1" applyFill="1" applyBorder="1" applyAlignment="1" applyProtection="1">
      <alignment horizontal="right" vertical="center" wrapText="1"/>
    </xf>
    <xf numFmtId="166" fontId="29" fillId="0" borderId="52" xfId="2" applyNumberFormat="1" applyFont="1" applyBorder="1" applyAlignment="1">
      <alignment horizontal="right" vertical="center"/>
    </xf>
    <xf numFmtId="165" fontId="26" fillId="0" borderId="0" xfId="1" applyNumberFormat="1" applyFont="1" applyFill="1" applyBorder="1" applyAlignment="1" applyProtection="1">
      <alignment horizontal="right" vertical="center" wrapText="1"/>
    </xf>
    <xf numFmtId="165" fontId="3" fillId="0" borderId="50" xfId="0" applyNumberFormat="1" applyFont="1" applyBorder="1"/>
    <xf numFmtId="0" fontId="28" fillId="0" borderId="47" xfId="2" applyFont="1" applyFill="1" applyBorder="1" applyAlignment="1">
      <alignment horizontal="left" wrapText="1"/>
    </xf>
    <xf numFmtId="0" fontId="29" fillId="0" borderId="47" xfId="2" applyFont="1" applyFill="1" applyBorder="1" applyAlignment="1">
      <alignment horizontal="right" vertical="center"/>
    </xf>
    <xf numFmtId="0" fontId="29" fillId="0" borderId="0" xfId="2" applyFont="1" applyFill="1" applyBorder="1" applyAlignment="1">
      <alignment horizontal="right" vertical="center"/>
    </xf>
    <xf numFmtId="166" fontId="28" fillId="0" borderId="0" xfId="2" applyNumberFormat="1" applyFont="1" applyFill="1" applyBorder="1" applyAlignment="1">
      <alignment horizontal="right" vertical="center"/>
    </xf>
    <xf numFmtId="0" fontId="29" fillId="0" borderId="52" xfId="2" applyFont="1" applyFill="1" applyBorder="1" applyAlignment="1">
      <alignment horizontal="right" vertical="center"/>
    </xf>
    <xf numFmtId="0" fontId="28" fillId="0" borderId="0" xfId="2" applyFont="1" applyFill="1" applyBorder="1" applyAlignment="1">
      <alignment horizontal="right" vertical="center"/>
    </xf>
    <xf numFmtId="0" fontId="29" fillId="0" borderId="47" xfId="2" applyFont="1" applyFill="1" applyBorder="1" applyAlignment="1">
      <alignment horizontal="left" wrapText="1"/>
    </xf>
    <xf numFmtId="165" fontId="29" fillId="0" borderId="47" xfId="1" applyNumberFormat="1" applyFont="1" applyFill="1" applyBorder="1" applyAlignment="1" applyProtection="1">
      <alignment horizontal="left" wrapText="1"/>
    </xf>
    <xf numFmtId="166" fontId="29" fillId="0" borderId="47" xfId="1" applyNumberFormat="1" applyFont="1" applyFill="1" applyBorder="1" applyAlignment="1" applyProtection="1">
      <alignment horizontal="right" vertical="center"/>
    </xf>
    <xf numFmtId="166" fontId="29" fillId="0" borderId="0" xfId="1" applyNumberFormat="1" applyFont="1" applyFill="1" applyBorder="1" applyAlignment="1" applyProtection="1">
      <alignment horizontal="right" vertical="center"/>
    </xf>
    <xf numFmtId="165" fontId="28" fillId="0" borderId="47" xfId="1" applyNumberFormat="1" applyFont="1" applyFill="1" applyBorder="1" applyAlignment="1" applyProtection="1">
      <alignment horizontal="left" wrapText="1"/>
    </xf>
    <xf numFmtId="166" fontId="28" fillId="0" borderId="47" xfId="1" applyNumberFormat="1" applyFont="1" applyFill="1" applyBorder="1" applyAlignment="1" applyProtection="1">
      <alignment horizontal="right" vertical="center"/>
    </xf>
    <xf numFmtId="166" fontId="28" fillId="0" borderId="0" xfId="1" applyNumberFormat="1" applyFont="1" applyFill="1" applyBorder="1" applyAlignment="1" applyProtection="1">
      <alignment horizontal="right" vertical="center"/>
    </xf>
    <xf numFmtId="166" fontId="27" fillId="0" borderId="0" xfId="1" applyNumberFormat="1" applyFont="1" applyFill="1" applyBorder="1" applyAlignment="1" applyProtection="1">
      <alignment horizontal="right" vertical="center"/>
    </xf>
    <xf numFmtId="165" fontId="3" fillId="0" borderId="47" xfId="3" applyNumberFormat="1" applyFont="1" applyFill="1" applyBorder="1" applyAlignment="1" applyProtection="1">
      <alignment horizontal="left" wrapText="1"/>
    </xf>
    <xf numFmtId="166" fontId="3" fillId="0" borderId="47" xfId="3" applyNumberFormat="1" applyFont="1" applyFill="1" applyBorder="1" applyAlignment="1" applyProtection="1">
      <alignment horizontal="right" vertical="center"/>
    </xf>
    <xf numFmtId="168" fontId="29" fillId="0" borderId="0" xfId="1" applyNumberFormat="1" applyFont="1" applyFill="1" applyBorder="1" applyAlignment="1" applyProtection="1">
      <alignment horizontal="right" vertical="center"/>
    </xf>
    <xf numFmtId="3" fontId="3" fillId="0" borderId="47" xfId="1" applyNumberFormat="1" applyFont="1" applyFill="1" applyBorder="1" applyAlignment="1" applyProtection="1">
      <alignment horizontal="left" wrapText="1"/>
    </xf>
    <xf numFmtId="165" fontId="26" fillId="0" borderId="0" xfId="1" applyNumberFormat="1" applyFont="1" applyFill="1" applyBorder="1" applyAlignment="1" applyProtection="1">
      <alignment horizontal="left" wrapText="1"/>
    </xf>
    <xf numFmtId="165" fontId="26" fillId="0" borderId="52" xfId="1" applyNumberFormat="1" applyFont="1" applyFill="1" applyBorder="1" applyAlignment="1" applyProtection="1">
      <alignment horizontal="left" wrapText="1"/>
    </xf>
    <xf numFmtId="165" fontId="3" fillId="0" borderId="50" xfId="0" applyNumberFormat="1" applyFont="1" applyFill="1" applyBorder="1"/>
    <xf numFmtId="165" fontId="3" fillId="0" borderId="47" xfId="1" applyNumberFormat="1" applyFont="1" applyFill="1" applyBorder="1" applyAlignment="1" applyProtection="1">
      <alignment vertical="top" wrapText="1"/>
    </xf>
    <xf numFmtId="0" fontId="29" fillId="0" borderId="47" xfId="2" applyFont="1" applyFill="1" applyBorder="1"/>
    <xf numFmtId="0" fontId="29" fillId="0" borderId="0" xfId="2" applyFont="1" applyFill="1" applyBorder="1"/>
    <xf numFmtId="0" fontId="29" fillId="0" borderId="47" xfId="2" applyFont="1" applyFill="1" applyBorder="1" applyAlignment="1">
      <alignment wrapText="1"/>
    </xf>
    <xf numFmtId="165" fontId="26" fillId="0" borderId="47" xfId="1" applyNumberFormat="1" applyFont="1" applyFill="1" applyBorder="1" applyAlignment="1" applyProtection="1">
      <alignment vertical="top" wrapText="1"/>
    </xf>
    <xf numFmtId="0" fontId="26" fillId="0" borderId="49" xfId="0" applyFont="1" applyBorder="1" applyAlignment="1">
      <alignment wrapText="1"/>
    </xf>
    <xf numFmtId="0" fontId="3" fillId="0" borderId="48" xfId="0" applyFont="1" applyBorder="1"/>
    <xf numFmtId="165" fontId="26" fillId="0" borderId="48" xfId="0" applyNumberFormat="1" applyFont="1" applyBorder="1"/>
    <xf numFmtId="165" fontId="26" fillId="0" borderId="53" xfId="1" applyNumberFormat="1" applyFont="1" applyFill="1" applyBorder="1" applyAlignment="1" applyProtection="1">
      <alignment horizontal="left" wrapText="1"/>
    </xf>
    <xf numFmtId="165" fontId="26" fillId="0" borderId="49" xfId="1" applyNumberFormat="1" applyFont="1" applyFill="1" applyBorder="1" applyAlignment="1" applyProtection="1">
      <alignment horizontal="left" wrapText="1"/>
    </xf>
    <xf numFmtId="0" fontId="26" fillId="0" borderId="54" xfId="0" applyFont="1" applyBorder="1" applyAlignment="1">
      <alignment horizontal="right" wrapText="1"/>
    </xf>
    <xf numFmtId="0" fontId="26" fillId="0" borderId="55" xfId="0" applyFont="1" applyBorder="1" applyAlignment="1">
      <alignment horizontal="right"/>
    </xf>
    <xf numFmtId="0" fontId="26" fillId="0" borderId="55" xfId="0" applyFont="1" applyBorder="1" applyAlignment="1">
      <alignment horizontal="right" wrapText="1"/>
    </xf>
    <xf numFmtId="165" fontId="3" fillId="0" borderId="4" xfId="3" applyNumberFormat="1" applyFont="1" applyFill="1" applyBorder="1" applyAlignment="1" applyProtection="1">
      <alignment horizontal="center" vertical="center"/>
    </xf>
    <xf numFmtId="165" fontId="3" fillId="0" borderId="0" xfId="3" applyNumberFormat="1" applyFont="1" applyFill="1" applyBorder="1" applyAlignment="1" applyProtection="1">
      <alignment horizontal="center" vertical="center"/>
    </xf>
    <xf numFmtId="165" fontId="3" fillId="0" borderId="0" xfId="3" applyNumberFormat="1" applyFont="1" applyFill="1" applyBorder="1" applyAlignment="1" applyProtection="1">
      <alignment horizontal="center" vertical="center" wrapText="1"/>
    </xf>
    <xf numFmtId="165" fontId="26" fillId="0" borderId="0" xfId="3" applyNumberFormat="1" applyFont="1" applyFill="1" applyBorder="1" applyAlignment="1" applyProtection="1">
      <alignment horizontal="center" vertical="center" wrapText="1"/>
    </xf>
    <xf numFmtId="0" fontId="26" fillId="0" borderId="52" xfId="0" applyFont="1" applyBorder="1" applyAlignment="1">
      <alignment horizontal="right" wrapText="1"/>
    </xf>
    <xf numFmtId="0" fontId="26" fillId="0" borderId="50" xfId="0" applyFont="1" applyBorder="1" applyAlignment="1">
      <alignment horizontal="right"/>
    </xf>
    <xf numFmtId="0" fontId="26" fillId="0" borderId="50" xfId="0" applyFont="1" applyBorder="1" applyAlignment="1">
      <alignment horizontal="right" wrapText="1"/>
    </xf>
    <xf numFmtId="0" fontId="30" fillId="0" borderId="0" xfId="0" applyFont="1" applyBorder="1" applyAlignment="1">
      <alignment vertical="top" wrapText="1"/>
    </xf>
    <xf numFmtId="0" fontId="31" fillId="0" borderId="0" xfId="0" applyFont="1" applyBorder="1" applyAlignment="1">
      <alignment vertical="top" wrapText="1"/>
    </xf>
    <xf numFmtId="165" fontId="3" fillId="0" borderId="56" xfId="1" applyNumberFormat="1" applyFont="1" applyFill="1" applyBorder="1" applyAlignment="1" applyProtection="1">
      <alignment vertical="top" wrapText="1"/>
    </xf>
    <xf numFmtId="0" fontId="3" fillId="0" borderId="56" xfId="0" applyFont="1" applyBorder="1" applyAlignment="1">
      <alignment wrapText="1"/>
    </xf>
    <xf numFmtId="0" fontId="3" fillId="0" borderId="57" xfId="0" applyFont="1" applyBorder="1"/>
    <xf numFmtId="0" fontId="31" fillId="0" borderId="0" xfId="0" applyFont="1" applyBorder="1" applyAlignment="1">
      <alignment horizontal="right" vertical="top"/>
    </xf>
    <xf numFmtId="0" fontId="30" fillId="0" borderId="0" xfId="0" applyFont="1" applyBorder="1" applyAlignment="1">
      <alignment horizontal="right" vertical="top" wrapText="1"/>
    </xf>
    <xf numFmtId="0" fontId="31" fillId="0" borderId="0" xfId="0" applyFont="1" applyBorder="1" applyAlignment="1">
      <alignment horizontal="right" vertical="top" wrapText="1"/>
    </xf>
    <xf numFmtId="0" fontId="31" fillId="0" borderId="0" xfId="0" applyFont="1" applyBorder="1" applyAlignment="1">
      <alignment horizontal="left" vertical="top"/>
    </xf>
    <xf numFmtId="0" fontId="30" fillId="0" borderId="0" xfId="0" applyFont="1" applyBorder="1" applyAlignment="1">
      <alignment horizontal="left" vertical="top" wrapText="1"/>
    </xf>
    <xf numFmtId="0" fontId="31" fillId="0" borderId="0" xfId="0" applyFont="1" applyBorder="1" applyAlignment="1">
      <alignment horizontal="left" vertical="top" wrapText="1"/>
    </xf>
    <xf numFmtId="165" fontId="25" fillId="0" borderId="0" xfId="0" applyNumberFormat="1" applyFont="1"/>
    <xf numFmtId="0" fontId="31" fillId="0" borderId="47" xfId="0" applyFont="1" applyBorder="1" applyAlignment="1">
      <alignment horizontal="right" vertical="top"/>
    </xf>
    <xf numFmtId="166" fontId="30" fillId="0" borderId="56" xfId="0" applyNumberFormat="1" applyFont="1" applyBorder="1" applyAlignment="1">
      <alignment horizontal="right" vertical="top"/>
    </xf>
    <xf numFmtId="166" fontId="3" fillId="0" borderId="56" xfId="1" applyNumberFormat="1" applyFont="1" applyFill="1" applyBorder="1" applyAlignment="1" applyProtection="1">
      <alignment horizontal="right" vertical="center"/>
    </xf>
    <xf numFmtId="0" fontId="30" fillId="0" borderId="47" xfId="0" applyFont="1" applyBorder="1" applyAlignment="1">
      <alignment horizontal="right" vertical="top" wrapText="1"/>
    </xf>
    <xf numFmtId="166" fontId="30" fillId="0" borderId="56" xfId="0" applyNumberFormat="1" applyFont="1" applyBorder="1" applyAlignment="1">
      <alignment horizontal="right" vertical="top" wrapText="1"/>
    </xf>
    <xf numFmtId="0" fontId="31" fillId="0" borderId="47" xfId="0" applyFont="1" applyBorder="1" applyAlignment="1">
      <alignment horizontal="right" vertical="top" wrapText="1"/>
    </xf>
    <xf numFmtId="165" fontId="17" fillId="0" borderId="4" xfId="1" applyNumberFormat="1" applyFont="1" applyFill="1" applyBorder="1" applyAlignment="1" applyProtection="1">
      <alignment vertical="center" wrapText="1"/>
    </xf>
    <xf numFmtId="165" fontId="18" fillId="0" borderId="0" xfId="1" applyNumberFormat="1" applyFont="1" applyFill="1" applyBorder="1" applyAlignment="1" applyProtection="1">
      <alignment horizontal="center" vertical="center"/>
    </xf>
    <xf numFmtId="165" fontId="18" fillId="0" borderId="0" xfId="1" applyNumberFormat="1" applyFont="1" applyFill="1" applyBorder="1" applyAlignment="1" applyProtection="1">
      <alignment horizontal="center" vertical="center" wrapText="1"/>
    </xf>
    <xf numFmtId="165" fontId="18" fillId="0" borderId="4" xfId="1" applyNumberFormat="1" applyFont="1" applyFill="1" applyBorder="1" applyAlignment="1" applyProtection="1">
      <alignment vertical="center" wrapText="1"/>
    </xf>
    <xf numFmtId="0" fontId="6" fillId="0" borderId="0" xfId="2" applyFont="1" applyFill="1"/>
    <xf numFmtId="0" fontId="6" fillId="0" borderId="58" xfId="2" applyFont="1" applyBorder="1"/>
    <xf numFmtId="165" fontId="18" fillId="0" borderId="59" xfId="1" applyNumberFormat="1" applyFont="1" applyFill="1" applyBorder="1" applyAlignment="1" applyProtection="1">
      <alignment vertical="top" wrapText="1"/>
    </xf>
    <xf numFmtId="0" fontId="6" fillId="0" borderId="60" xfId="2" applyFont="1" applyBorder="1"/>
    <xf numFmtId="0" fontId="1" fillId="0" borderId="59" xfId="2" applyFill="1" applyBorder="1"/>
    <xf numFmtId="0" fontId="1" fillId="0" borderId="0" xfId="2" applyFill="1" applyBorder="1"/>
    <xf numFmtId="165" fontId="19" fillId="0" borderId="34" xfId="1" applyNumberFormat="1" applyFont="1" applyFill="1" applyBorder="1" applyAlignment="1" applyProtection="1">
      <alignment horizontal="center" vertical="center" wrapText="1"/>
    </xf>
    <xf numFmtId="165" fontId="19" fillId="0" borderId="0" xfId="1" applyNumberFormat="1" applyFont="1" applyFill="1" applyBorder="1" applyAlignment="1" applyProtection="1">
      <alignment horizontal="center" vertical="center" wrapText="1"/>
    </xf>
    <xf numFmtId="166" fontId="6" fillId="0" borderId="58" xfId="2" applyNumberFormat="1" applyFont="1" applyBorder="1"/>
    <xf numFmtId="0" fontId="16" fillId="0" borderId="61" xfId="2" applyFont="1" applyBorder="1"/>
    <xf numFmtId="0" fontId="16" fillId="0" borderId="62" xfId="2" applyFont="1" applyBorder="1"/>
    <xf numFmtId="0" fontId="16" fillId="0" borderId="63" xfId="2" applyFont="1" applyFill="1" applyBorder="1"/>
    <xf numFmtId="166" fontId="16" fillId="0" borderId="61" xfId="2" applyNumberFormat="1" applyFont="1" applyBorder="1"/>
    <xf numFmtId="166" fontId="1" fillId="0" borderId="61" xfId="2" applyNumberFormat="1" applyBorder="1"/>
    <xf numFmtId="0" fontId="1" fillId="0" borderId="62" xfId="2" applyBorder="1"/>
    <xf numFmtId="0" fontId="1" fillId="0" borderId="63" xfId="2" applyBorder="1"/>
    <xf numFmtId="0" fontId="1" fillId="0" borderId="61" xfId="2" applyBorder="1"/>
    <xf numFmtId="166" fontId="1" fillId="0" borderId="63" xfId="2" applyNumberFormat="1" applyBorder="1"/>
    <xf numFmtId="166" fontId="6" fillId="0" borderId="64" xfId="2" applyNumberFormat="1" applyFont="1" applyBorder="1"/>
    <xf numFmtId="0" fontId="1" fillId="0" borderId="65" xfId="2" applyBorder="1"/>
    <xf numFmtId="166" fontId="6" fillId="0" borderId="66" xfId="2" applyNumberFormat="1" applyFont="1" applyBorder="1"/>
    <xf numFmtId="0" fontId="16" fillId="0" borderId="67" xfId="2" applyFont="1" applyBorder="1"/>
    <xf numFmtId="0" fontId="16" fillId="0" borderId="68" xfId="2" applyFont="1" applyBorder="1"/>
    <xf numFmtId="0" fontId="16" fillId="0" borderId="69" xfId="2" applyFont="1" applyFill="1" applyBorder="1" applyAlignment="1">
      <alignment wrapText="1"/>
    </xf>
    <xf numFmtId="165" fontId="18" fillId="0" borderId="0" xfId="1" applyNumberFormat="1" applyFont="1" applyFill="1" applyBorder="1" applyAlignment="1" applyProtection="1">
      <alignment horizontal="center" vertical="top"/>
    </xf>
    <xf numFmtId="165" fontId="5" fillId="0" borderId="3" xfId="3" applyNumberFormat="1" applyFont="1" applyFill="1" applyBorder="1" applyAlignment="1" applyProtection="1">
      <alignment horizontal="left" vertical="top" wrapText="1"/>
    </xf>
    <xf numFmtId="165" fontId="2" fillId="0" borderId="0" xfId="3" applyNumberFormat="1" applyFont="1" applyFill="1" applyBorder="1" applyAlignment="1" applyProtection="1">
      <alignment horizontal="center"/>
    </xf>
    <xf numFmtId="165" fontId="4" fillId="0" borderId="15" xfId="3" applyNumberFormat="1" applyFont="1" applyFill="1" applyBorder="1" applyAlignment="1" applyProtection="1">
      <alignment vertical="center" wrapText="1"/>
    </xf>
    <xf numFmtId="165" fontId="4" fillId="0" borderId="40" xfId="3" applyNumberFormat="1" applyFont="1" applyFill="1" applyBorder="1" applyAlignment="1" applyProtection="1">
      <alignment horizontal="center"/>
    </xf>
    <xf numFmtId="165" fontId="4" fillId="0" borderId="15" xfId="3" applyNumberFormat="1" applyFont="1" applyFill="1" applyBorder="1" applyAlignment="1" applyProtection="1">
      <alignment horizontal="center"/>
    </xf>
    <xf numFmtId="165" fontId="4" fillId="0" borderId="41" xfId="3" applyNumberFormat="1" applyFont="1" applyFill="1" applyBorder="1" applyAlignment="1" applyProtection="1">
      <alignment horizontal="center"/>
    </xf>
    <xf numFmtId="165" fontId="2" fillId="0" borderId="0" xfId="1" applyNumberFormat="1" applyFont="1" applyFill="1" applyBorder="1" applyAlignment="1" applyProtection="1">
      <alignment horizontal="center"/>
    </xf>
    <xf numFmtId="165" fontId="17" fillId="6" borderId="45" xfId="1" applyNumberFormat="1" applyFont="1" applyFill="1" applyBorder="1" applyAlignment="1" applyProtection="1">
      <alignment horizontal="center" vertical="center" wrapText="1"/>
    </xf>
    <xf numFmtId="165" fontId="17" fillId="6" borderId="34" xfId="1" applyNumberFormat="1" applyFont="1" applyFill="1" applyBorder="1" applyAlignment="1" applyProtection="1">
      <alignment horizontal="center" vertical="center" wrapText="1"/>
    </xf>
    <xf numFmtId="165" fontId="17" fillId="6" borderId="46" xfId="1" applyNumberFormat="1" applyFont="1" applyFill="1" applyBorder="1" applyAlignment="1" applyProtection="1">
      <alignment horizontal="center" vertical="center" wrapText="1"/>
    </xf>
    <xf numFmtId="0" fontId="16" fillId="0" borderId="26" xfId="2" applyFont="1" applyBorder="1" applyAlignment="1">
      <alignment horizontal="center" vertical="center"/>
    </xf>
    <xf numFmtId="0" fontId="16" fillId="0" borderId="27" xfId="2" applyFont="1" applyBorder="1" applyAlignment="1">
      <alignment horizontal="center" vertical="center"/>
    </xf>
    <xf numFmtId="0" fontId="16" fillId="0" borderId="26" xfId="2" applyFont="1" applyBorder="1" applyAlignment="1">
      <alignment horizontal="left" vertical="center" wrapText="1"/>
    </xf>
    <xf numFmtId="0" fontId="16" fillId="0" borderId="26" xfId="2" applyFont="1" applyBorder="1" applyAlignment="1">
      <alignment horizontal="left" vertical="center"/>
    </xf>
    <xf numFmtId="166" fontId="16" fillId="0" borderId="26" xfId="2" applyNumberFormat="1" applyFont="1" applyFill="1" applyBorder="1" applyAlignment="1">
      <alignment horizontal="center" vertical="center"/>
    </xf>
    <xf numFmtId="0" fontId="16" fillId="0" borderId="42" xfId="2" applyFont="1" applyBorder="1" applyAlignment="1">
      <alignment horizontal="center" vertical="center" wrapText="1"/>
    </xf>
    <xf numFmtId="0" fontId="16" fillId="0" borderId="42" xfId="2" applyFont="1" applyBorder="1" applyAlignment="1">
      <alignment horizontal="center" vertical="center"/>
    </xf>
    <xf numFmtId="0" fontId="16" fillId="7" borderId="44" xfId="2" applyFont="1" applyFill="1" applyBorder="1" applyAlignment="1">
      <alignment horizontal="center" vertical="center"/>
    </xf>
    <xf numFmtId="165" fontId="17" fillId="0" borderId="40" xfId="1" applyNumberFormat="1" applyFont="1" applyFill="1" applyBorder="1" applyAlignment="1" applyProtection="1">
      <alignment horizontal="center"/>
    </xf>
    <xf numFmtId="0" fontId="16" fillId="0" borderId="4" xfId="2" applyFont="1" applyBorder="1" applyAlignment="1">
      <alignment horizontal="center" vertical="center"/>
    </xf>
    <xf numFmtId="165" fontId="17" fillId="0" borderId="43" xfId="1" applyNumberFormat="1" applyFont="1" applyFill="1" applyBorder="1" applyAlignment="1" applyProtection="1">
      <alignment horizontal="center" vertical="center" wrapText="1"/>
    </xf>
    <xf numFmtId="165" fontId="18" fillId="0" borderId="42" xfId="1" applyNumberFormat="1" applyFont="1" applyFill="1" applyBorder="1" applyAlignment="1" applyProtection="1">
      <alignment horizontal="center" vertical="center"/>
    </xf>
    <xf numFmtId="165" fontId="18" fillId="0" borderId="42" xfId="1" applyNumberFormat="1" applyFont="1" applyFill="1" applyBorder="1" applyAlignment="1" applyProtection="1">
      <alignment horizontal="center" vertical="center" wrapText="1"/>
    </xf>
    <xf numFmtId="165" fontId="19" fillId="0" borderId="42" xfId="1" applyNumberFormat="1" applyFont="1" applyFill="1" applyBorder="1" applyAlignment="1" applyProtection="1">
      <alignment horizontal="center" vertical="center" wrapText="1"/>
    </xf>
    <xf numFmtId="0" fontId="16" fillId="2" borderId="42" xfId="2" applyFont="1" applyFill="1" applyBorder="1" applyAlignment="1">
      <alignment horizontal="center" vertical="center" wrapText="1"/>
    </xf>
    <xf numFmtId="0" fontId="6" fillId="0" borderId="0" xfId="2" applyFont="1" applyAlignment="1">
      <alignment horizontal="center"/>
    </xf>
    <xf numFmtId="0" fontId="32" fillId="0" borderId="1" xfId="0" applyFont="1" applyBorder="1" applyAlignment="1">
      <alignment horizontal="center"/>
    </xf>
    <xf numFmtId="165" fontId="26" fillId="0" borderId="15" xfId="3" applyNumberFormat="1" applyFont="1" applyFill="1" applyBorder="1" applyAlignment="1" applyProtection="1">
      <alignment vertical="center" wrapText="1"/>
    </xf>
    <xf numFmtId="165" fontId="26" fillId="0" borderId="15" xfId="3" applyNumberFormat="1" applyFont="1" applyFill="1" applyBorder="1" applyAlignment="1" applyProtection="1">
      <alignment horizontal="center"/>
    </xf>
    <xf numFmtId="165" fontId="3" fillId="0" borderId="3" xfId="3" applyNumberFormat="1" applyFont="1" applyFill="1" applyBorder="1" applyAlignment="1" applyProtection="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51" xfId="0" applyFont="1" applyBorder="1" applyAlignment="1">
      <alignment horizontal="center"/>
    </xf>
    <xf numFmtId="165" fontId="19" fillId="0" borderId="34" xfId="1" applyNumberFormat="1" applyFont="1" applyFill="1" applyBorder="1" applyAlignment="1" applyProtection="1">
      <alignment horizontal="center" vertical="center"/>
    </xf>
  </cellXfs>
  <cellStyles count="7">
    <cellStyle name="Excel Built-in Normal" xfId="2"/>
    <cellStyle name="Milliers" xfId="1" builtinId="3"/>
    <cellStyle name="Milliers 2" xfId="3"/>
    <cellStyle name="Milliers 2 2" xfId="4"/>
    <cellStyle name="Normal" xfId="0" builtinId="0"/>
    <cellStyle name="Normal 10 2" xfId="5"/>
    <cellStyle name="Normal 2" xfId="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99"/>
  <sheetViews>
    <sheetView workbookViewId="0">
      <selection activeCell="A3" sqref="A3:F55"/>
    </sheetView>
  </sheetViews>
  <sheetFormatPr baseColWidth="10" defaultColWidth="11.42578125" defaultRowHeight="15"/>
  <cols>
    <col min="1" max="1" width="39" style="1" customWidth="1"/>
    <col min="2" max="2" width="8.28515625" style="1" customWidth="1"/>
    <col min="3" max="3" width="6.42578125" style="1" customWidth="1"/>
    <col min="4" max="4" width="4.7109375" style="1" customWidth="1"/>
    <col min="5" max="5" width="7" style="1" customWidth="1"/>
    <col min="6" max="6" width="9" style="1" customWidth="1"/>
    <col min="7" max="7" width="11.28515625" style="1" customWidth="1"/>
    <col min="8" max="8" width="11.42578125" style="1" customWidth="1"/>
    <col min="9" max="9" width="28.140625" style="1" customWidth="1"/>
    <col min="10" max="10" width="10.28515625" style="1" customWidth="1"/>
    <col min="11" max="16384" width="11.42578125" style="1"/>
  </cols>
  <sheetData>
    <row r="1" spans="1:14">
      <c r="A1" s="361" t="s">
        <v>0</v>
      </c>
      <c r="B1" s="361"/>
      <c r="C1" s="361"/>
      <c r="D1" s="361"/>
      <c r="E1" s="361"/>
      <c r="F1" s="361"/>
      <c r="G1" s="361"/>
    </row>
    <row r="2" spans="1:14">
      <c r="A2" s="2"/>
      <c r="B2" s="3"/>
      <c r="C2" s="2"/>
      <c r="D2" s="2"/>
      <c r="E2" s="2"/>
      <c r="F2" s="2"/>
      <c r="G2" s="2"/>
    </row>
    <row r="3" spans="1:14" ht="14.1" customHeight="1">
      <c r="A3" s="362" t="s">
        <v>1</v>
      </c>
      <c r="B3" s="363" t="s">
        <v>2</v>
      </c>
      <c r="C3" s="363"/>
      <c r="D3" s="363"/>
      <c r="E3" s="363"/>
      <c r="F3" s="363"/>
      <c r="G3" s="364" t="s">
        <v>3</v>
      </c>
    </row>
    <row r="4" spans="1:14" ht="9.75" customHeight="1">
      <c r="A4" s="362"/>
      <c r="B4" s="365"/>
      <c r="C4" s="365"/>
      <c r="D4" s="365"/>
      <c r="E4" s="365"/>
      <c r="F4" s="365"/>
      <c r="G4" s="364"/>
    </row>
    <row r="5" spans="1:14" ht="42" customHeight="1">
      <c r="A5" s="362"/>
      <c r="B5" s="4" t="s">
        <v>4</v>
      </c>
      <c r="C5" s="5" t="s">
        <v>5</v>
      </c>
      <c r="D5" s="5"/>
      <c r="E5" s="6" t="s">
        <v>6</v>
      </c>
      <c r="F5" s="7" t="s">
        <v>7</v>
      </c>
      <c r="G5" s="364"/>
    </row>
    <row r="6" spans="1:14">
      <c r="A6" s="8" t="s">
        <v>8</v>
      </c>
      <c r="B6" s="9"/>
      <c r="C6" s="10"/>
      <c r="D6" s="10"/>
      <c r="E6" s="10"/>
      <c r="F6" s="11"/>
      <c r="G6" s="12"/>
    </row>
    <row r="7" spans="1:14">
      <c r="A7" s="8" t="s">
        <v>9</v>
      </c>
      <c r="B7" s="13"/>
      <c r="C7" s="14"/>
      <c r="D7" s="14"/>
      <c r="E7" s="14"/>
      <c r="F7" s="11">
        <f>SUM(F8:F14)</f>
        <v>19082</v>
      </c>
      <c r="G7" s="12">
        <f t="shared" ref="G7:G14" si="0">F7</f>
        <v>19082</v>
      </c>
      <c r="J7" s="15"/>
      <c r="K7" s="15"/>
      <c r="L7" s="15"/>
      <c r="M7" s="15"/>
    </row>
    <row r="8" spans="1:14" ht="21.75" customHeight="1">
      <c r="A8" s="16" t="s">
        <v>10</v>
      </c>
      <c r="B8" s="9">
        <v>24</v>
      </c>
      <c r="C8" s="10">
        <v>31</v>
      </c>
      <c r="D8" s="10" t="s">
        <v>11</v>
      </c>
      <c r="E8" s="10">
        <v>8</v>
      </c>
      <c r="F8" s="17">
        <f t="shared" ref="F8:F14" si="1">B8*C8*E8</f>
        <v>5952</v>
      </c>
      <c r="G8" s="18">
        <f t="shared" si="0"/>
        <v>5952</v>
      </c>
      <c r="J8" s="19"/>
      <c r="K8" s="19"/>
      <c r="L8" s="19"/>
      <c r="M8" s="19"/>
      <c r="N8" s="19"/>
    </row>
    <row r="9" spans="1:14" ht="24">
      <c r="A9" s="16" t="s">
        <v>12</v>
      </c>
      <c r="B9" s="9">
        <v>10</v>
      </c>
      <c r="C9" s="10">
        <v>31</v>
      </c>
      <c r="D9" s="10" t="s">
        <v>11</v>
      </c>
      <c r="E9" s="10">
        <v>15</v>
      </c>
      <c r="F9" s="17">
        <f t="shared" si="1"/>
        <v>4650</v>
      </c>
      <c r="G9" s="18">
        <f t="shared" si="0"/>
        <v>4650</v>
      </c>
      <c r="J9" s="19"/>
      <c r="K9" s="19"/>
      <c r="L9" s="19"/>
      <c r="M9" s="19"/>
    </row>
    <row r="10" spans="1:14" ht="22.5" customHeight="1">
      <c r="A10" s="16" t="s">
        <v>13</v>
      </c>
      <c r="B10" s="9">
        <v>6</v>
      </c>
      <c r="C10" s="10">
        <v>31</v>
      </c>
      <c r="D10" s="10" t="s">
        <v>11</v>
      </c>
      <c r="E10" s="10">
        <v>15</v>
      </c>
      <c r="F10" s="17">
        <f t="shared" si="1"/>
        <v>2790</v>
      </c>
      <c r="G10" s="18">
        <f t="shared" si="0"/>
        <v>2790</v>
      </c>
    </row>
    <row r="11" spans="1:14">
      <c r="A11" s="16" t="s">
        <v>14</v>
      </c>
      <c r="B11" s="9">
        <v>10</v>
      </c>
      <c r="C11" s="10">
        <v>15</v>
      </c>
      <c r="D11" s="10" t="s">
        <v>11</v>
      </c>
      <c r="E11" s="10">
        <v>15</v>
      </c>
      <c r="F11" s="17">
        <f t="shared" si="1"/>
        <v>2250</v>
      </c>
      <c r="G11" s="18">
        <f t="shared" si="0"/>
        <v>2250</v>
      </c>
      <c r="J11" s="19"/>
      <c r="K11" s="19"/>
      <c r="L11" s="19"/>
      <c r="M11" s="19"/>
    </row>
    <row r="12" spans="1:14" ht="24">
      <c r="A12" s="16" t="s">
        <v>15</v>
      </c>
      <c r="B12" s="9">
        <v>4</v>
      </c>
      <c r="C12" s="10">
        <v>15</v>
      </c>
      <c r="D12" s="10" t="s">
        <v>11</v>
      </c>
      <c r="E12" s="10">
        <v>16</v>
      </c>
      <c r="F12" s="17">
        <f t="shared" si="1"/>
        <v>960</v>
      </c>
      <c r="G12" s="18">
        <f t="shared" si="0"/>
        <v>960</v>
      </c>
      <c r="J12" s="19"/>
      <c r="K12" s="19"/>
      <c r="L12" s="19"/>
      <c r="M12" s="19"/>
    </row>
    <row r="13" spans="1:14">
      <c r="A13" s="16" t="s">
        <v>16</v>
      </c>
      <c r="B13" s="9">
        <v>4</v>
      </c>
      <c r="C13" s="10">
        <v>31</v>
      </c>
      <c r="D13" s="10" t="s">
        <v>11</v>
      </c>
      <c r="E13" s="10">
        <v>5</v>
      </c>
      <c r="F13" s="17">
        <f t="shared" si="1"/>
        <v>620</v>
      </c>
      <c r="G13" s="18">
        <f t="shared" si="0"/>
        <v>620</v>
      </c>
      <c r="J13" s="19"/>
      <c r="K13" s="19"/>
      <c r="L13" s="19"/>
      <c r="M13" s="19"/>
    </row>
    <row r="14" spans="1:14">
      <c r="A14" s="16" t="s">
        <v>17</v>
      </c>
      <c r="B14" s="9">
        <v>4</v>
      </c>
      <c r="C14" s="10">
        <v>31</v>
      </c>
      <c r="D14" s="10" t="s">
        <v>11</v>
      </c>
      <c r="E14" s="10">
        <v>15</v>
      </c>
      <c r="F14" s="17">
        <f t="shared" si="1"/>
        <v>1860</v>
      </c>
      <c r="G14" s="18">
        <f t="shared" si="0"/>
        <v>1860</v>
      </c>
      <c r="J14" s="19"/>
      <c r="K14" s="19"/>
      <c r="L14" s="19"/>
      <c r="M14" s="19"/>
    </row>
    <row r="15" spans="1:14" s="20" customFormat="1" ht="24">
      <c r="A15" s="8" t="s">
        <v>18</v>
      </c>
      <c r="B15" s="13"/>
      <c r="C15" s="14"/>
      <c r="D15" s="14"/>
      <c r="E15" s="14"/>
      <c r="F15" s="11">
        <f>SUM(F16:F21)</f>
        <v>1090</v>
      </c>
      <c r="G15" s="12">
        <f>SUM(G16:G21)</f>
        <v>1090</v>
      </c>
      <c r="J15" s="21"/>
      <c r="K15" s="21"/>
      <c r="L15" s="21"/>
      <c r="M15" s="21"/>
    </row>
    <row r="16" spans="1:14">
      <c r="A16" s="16" t="s">
        <v>19</v>
      </c>
      <c r="B16" s="9">
        <v>70</v>
      </c>
      <c r="C16" s="10">
        <v>1</v>
      </c>
      <c r="D16" s="10" t="s">
        <v>20</v>
      </c>
      <c r="E16" s="22">
        <v>1</v>
      </c>
      <c r="F16" s="17">
        <f t="shared" ref="F16:F21" si="2">B16*C16*E16</f>
        <v>70</v>
      </c>
      <c r="G16" s="18">
        <f t="shared" ref="G16:G21" si="3">F16</f>
        <v>70</v>
      </c>
      <c r="J16" s="19"/>
      <c r="K16" s="19"/>
      <c r="L16" s="19"/>
      <c r="M16" s="19"/>
    </row>
    <row r="17" spans="1:13">
      <c r="A17" s="16" t="s">
        <v>21</v>
      </c>
      <c r="B17" s="9">
        <v>70</v>
      </c>
      <c r="C17" s="10">
        <v>1</v>
      </c>
      <c r="D17" s="10" t="s">
        <v>20</v>
      </c>
      <c r="E17" s="22">
        <v>1.5</v>
      </c>
      <c r="F17" s="17">
        <f t="shared" si="2"/>
        <v>105</v>
      </c>
      <c r="G17" s="18">
        <f t="shared" si="3"/>
        <v>105</v>
      </c>
      <c r="J17" s="19"/>
      <c r="K17" s="19"/>
      <c r="L17" s="19"/>
      <c r="M17" s="19"/>
    </row>
    <row r="18" spans="1:13">
      <c r="A18" s="16" t="s">
        <v>22</v>
      </c>
      <c r="B18" s="9">
        <v>70</v>
      </c>
      <c r="C18" s="10">
        <v>1</v>
      </c>
      <c r="D18" s="10" t="s">
        <v>20</v>
      </c>
      <c r="E18" s="22">
        <v>1</v>
      </c>
      <c r="F18" s="17">
        <f t="shared" si="2"/>
        <v>70</v>
      </c>
      <c r="G18" s="18">
        <f t="shared" si="3"/>
        <v>70</v>
      </c>
      <c r="J18" s="19"/>
      <c r="K18" s="19"/>
      <c r="L18" s="19"/>
      <c r="M18" s="19"/>
    </row>
    <row r="19" spans="1:13" ht="24">
      <c r="A19" s="16" t="s">
        <v>23</v>
      </c>
      <c r="B19" s="9">
        <v>70</v>
      </c>
      <c r="C19" s="10">
        <v>1</v>
      </c>
      <c r="D19" s="10" t="s">
        <v>20</v>
      </c>
      <c r="E19" s="23">
        <v>3.5</v>
      </c>
      <c r="F19" s="17">
        <f t="shared" si="2"/>
        <v>245</v>
      </c>
      <c r="G19" s="18">
        <f t="shared" si="3"/>
        <v>245</v>
      </c>
      <c r="J19" s="19"/>
      <c r="K19" s="19"/>
      <c r="L19" s="19"/>
      <c r="M19" s="19"/>
    </row>
    <row r="20" spans="1:13" ht="24">
      <c r="A20" s="16" t="s">
        <v>24</v>
      </c>
      <c r="B20" s="9">
        <v>150</v>
      </c>
      <c r="C20" s="10">
        <v>1</v>
      </c>
      <c r="D20" s="10" t="s">
        <v>20</v>
      </c>
      <c r="E20" s="10">
        <v>2</v>
      </c>
      <c r="F20" s="17">
        <f t="shared" si="2"/>
        <v>300</v>
      </c>
      <c r="G20" s="18">
        <f t="shared" si="3"/>
        <v>300</v>
      </c>
    </row>
    <row r="21" spans="1:13" ht="30" customHeight="1">
      <c r="A21" s="16" t="s">
        <v>25</v>
      </c>
      <c r="B21" s="9">
        <v>150</v>
      </c>
      <c r="C21" s="10">
        <v>1</v>
      </c>
      <c r="D21" s="10" t="s">
        <v>20</v>
      </c>
      <c r="E21" s="10">
        <v>2</v>
      </c>
      <c r="F21" s="17">
        <f t="shared" si="2"/>
        <v>300</v>
      </c>
      <c r="G21" s="18">
        <f t="shared" si="3"/>
        <v>300</v>
      </c>
    </row>
    <row r="22" spans="1:13" ht="12" customHeight="1">
      <c r="A22" s="24"/>
      <c r="B22" s="9"/>
      <c r="C22" s="10"/>
      <c r="D22" s="10"/>
      <c r="E22" s="10"/>
      <c r="F22" s="17"/>
      <c r="G22" s="18"/>
    </row>
    <row r="23" spans="1:13" ht="24">
      <c r="A23" s="8" t="s">
        <v>26</v>
      </c>
      <c r="B23" s="9"/>
      <c r="C23" s="10"/>
      <c r="D23" s="10"/>
      <c r="E23" s="10"/>
      <c r="F23" s="11">
        <f>SUM(F24:F27)</f>
        <v>250</v>
      </c>
      <c r="G23" s="12">
        <f>SUM(G24:G27)</f>
        <v>250</v>
      </c>
    </row>
    <row r="24" spans="1:13" ht="14.1" customHeight="1">
      <c r="A24" s="360" t="s">
        <v>27</v>
      </c>
      <c r="B24" s="9"/>
      <c r="C24" s="10"/>
      <c r="D24" s="10"/>
      <c r="E24" s="10"/>
      <c r="F24" s="17"/>
      <c r="G24" s="18"/>
    </row>
    <row r="25" spans="1:13" ht="38.25" customHeight="1">
      <c r="A25" s="360"/>
      <c r="B25" s="9">
        <v>50</v>
      </c>
      <c r="C25" s="10">
        <v>1</v>
      </c>
      <c r="D25" s="10"/>
      <c r="E25" s="10">
        <v>3</v>
      </c>
      <c r="F25" s="17">
        <f>B25*C25*E25</f>
        <v>150</v>
      </c>
      <c r="G25" s="18">
        <f>F25</f>
        <v>150</v>
      </c>
    </row>
    <row r="26" spans="1:13">
      <c r="A26" s="16" t="s">
        <v>28</v>
      </c>
      <c r="B26" s="9">
        <v>50</v>
      </c>
      <c r="C26" s="10">
        <v>1</v>
      </c>
      <c r="D26" s="10"/>
      <c r="E26" s="10">
        <v>1</v>
      </c>
      <c r="F26" s="17">
        <f>B26*C26*E26</f>
        <v>50</v>
      </c>
      <c r="G26" s="18">
        <f>F26</f>
        <v>50</v>
      </c>
    </row>
    <row r="27" spans="1:13" ht="15" customHeight="1">
      <c r="A27" s="16" t="s">
        <v>29</v>
      </c>
      <c r="B27" s="9"/>
      <c r="C27" s="10"/>
      <c r="D27" s="10"/>
      <c r="E27" s="10"/>
      <c r="F27" s="17">
        <v>50</v>
      </c>
      <c r="G27" s="18">
        <f>F27</f>
        <v>50</v>
      </c>
    </row>
    <row r="28" spans="1:13" ht="5.25" customHeight="1">
      <c r="A28" s="25"/>
      <c r="B28" s="26"/>
      <c r="C28" s="27"/>
      <c r="D28" s="27"/>
      <c r="E28" s="27"/>
      <c r="F28" s="28"/>
      <c r="G28" s="25"/>
    </row>
    <row r="29" spans="1:13">
      <c r="A29" s="29" t="s">
        <v>30</v>
      </c>
      <c r="B29" s="13">
        <v>1</v>
      </c>
      <c r="C29" s="14">
        <v>30</v>
      </c>
      <c r="D29" s="14" t="s">
        <v>11</v>
      </c>
      <c r="E29" s="14">
        <v>80</v>
      </c>
      <c r="F29" s="11">
        <f>B29*C29*E29</f>
        <v>2400</v>
      </c>
      <c r="G29" s="12">
        <f>F29</f>
        <v>2400</v>
      </c>
    </row>
    <row r="30" spans="1:13" ht="7.5" customHeight="1">
      <c r="A30" s="29"/>
      <c r="B30" s="13"/>
      <c r="C30" s="14"/>
      <c r="D30" s="14"/>
      <c r="E30" s="14"/>
      <c r="F30" s="11"/>
      <c r="G30" s="12"/>
    </row>
    <row r="31" spans="1:13" s="30" customFormat="1">
      <c r="A31" s="8" t="s">
        <v>31</v>
      </c>
      <c r="B31" s="13">
        <v>4</v>
      </c>
      <c r="C31" s="14">
        <v>1</v>
      </c>
      <c r="D31" s="14" t="s">
        <v>32</v>
      </c>
      <c r="E31" s="14">
        <v>10</v>
      </c>
      <c r="F31" s="11">
        <f>B31*C31*E31</f>
        <v>40</v>
      </c>
      <c r="G31" s="12">
        <f>F31</f>
        <v>40</v>
      </c>
    </row>
    <row r="32" spans="1:13" ht="6" customHeight="1">
      <c r="A32" s="16"/>
      <c r="B32" s="9"/>
      <c r="C32" s="10"/>
      <c r="D32" s="10"/>
      <c r="E32" s="10"/>
      <c r="F32" s="17"/>
      <c r="G32" s="18"/>
    </row>
    <row r="33" spans="1:7">
      <c r="A33" s="8" t="s">
        <v>33</v>
      </c>
      <c r="B33" s="13"/>
      <c r="C33" s="14"/>
      <c r="D33" s="14" t="s">
        <v>11</v>
      </c>
      <c r="E33" s="14"/>
      <c r="F33" s="11">
        <f>SUM(F34:F35)</f>
        <v>32</v>
      </c>
      <c r="G33" s="12">
        <f>SUM(G34:G35)</f>
        <v>32</v>
      </c>
    </row>
    <row r="34" spans="1:7">
      <c r="A34" s="16" t="s">
        <v>34</v>
      </c>
      <c r="B34" s="9">
        <v>4</v>
      </c>
      <c r="C34" s="10">
        <v>1</v>
      </c>
      <c r="D34" s="10" t="s">
        <v>11</v>
      </c>
      <c r="E34" s="10">
        <v>4</v>
      </c>
      <c r="F34" s="17">
        <f>B34*C34*E34</f>
        <v>16</v>
      </c>
      <c r="G34" s="18">
        <f>F34</f>
        <v>16</v>
      </c>
    </row>
    <row r="35" spans="1:7">
      <c r="A35" s="16" t="s">
        <v>35</v>
      </c>
      <c r="B35" s="9">
        <v>4</v>
      </c>
      <c r="C35" s="10">
        <v>1</v>
      </c>
      <c r="D35" s="10" t="s">
        <v>11</v>
      </c>
      <c r="E35" s="10">
        <v>4</v>
      </c>
      <c r="F35" s="17">
        <f>B35*C35*E35</f>
        <v>16</v>
      </c>
      <c r="G35" s="18">
        <f>F35</f>
        <v>16</v>
      </c>
    </row>
    <row r="36" spans="1:7" ht="8.25" customHeight="1">
      <c r="A36" s="16"/>
      <c r="B36" s="9"/>
      <c r="C36" s="10"/>
      <c r="D36" s="10"/>
      <c r="E36" s="10"/>
      <c r="F36" s="17"/>
      <c r="G36" s="18"/>
    </row>
    <row r="37" spans="1:7">
      <c r="A37" s="8" t="s">
        <v>36</v>
      </c>
      <c r="B37" s="9"/>
      <c r="C37" s="10"/>
      <c r="D37" s="10"/>
      <c r="E37" s="10"/>
      <c r="F37" s="17"/>
      <c r="G37" s="18"/>
    </row>
    <row r="38" spans="1:7" ht="24">
      <c r="A38" s="16" t="s">
        <v>37</v>
      </c>
      <c r="B38" s="9">
        <v>5670</v>
      </c>
      <c r="C38" s="10">
        <v>1</v>
      </c>
      <c r="D38" s="10" t="s">
        <v>38</v>
      </c>
      <c r="E38" s="31">
        <v>0.185</v>
      </c>
      <c r="F38" s="17">
        <f>B38*C38*E38</f>
        <v>1048.95</v>
      </c>
      <c r="G38" s="18">
        <f>F38</f>
        <v>1048.95</v>
      </c>
    </row>
    <row r="39" spans="1:7" ht="9.75" customHeight="1">
      <c r="A39" s="16"/>
      <c r="B39" s="9"/>
      <c r="C39" s="10"/>
      <c r="D39" s="10"/>
      <c r="E39" s="10"/>
      <c r="F39" s="17"/>
      <c r="G39" s="32"/>
    </row>
    <row r="40" spans="1:7">
      <c r="A40" s="33" t="s">
        <v>39</v>
      </c>
      <c r="B40" s="13"/>
      <c r="C40" s="14"/>
      <c r="D40" s="14"/>
      <c r="E40" s="14"/>
      <c r="F40" s="11">
        <f>+F38+F33+F31+F29+F23+F15+F7</f>
        <v>23942.95</v>
      </c>
      <c r="G40" s="34">
        <f>F40</f>
        <v>23942.95</v>
      </c>
    </row>
    <row r="41" spans="1:7" ht="8.25" customHeight="1">
      <c r="A41" s="35"/>
      <c r="B41" s="9"/>
      <c r="C41" s="10"/>
      <c r="D41" s="10"/>
      <c r="E41" s="10"/>
      <c r="F41" s="17"/>
      <c r="G41" s="32"/>
    </row>
    <row r="42" spans="1:7">
      <c r="A42" s="8" t="s">
        <v>40</v>
      </c>
      <c r="B42" s="9"/>
      <c r="C42" s="10"/>
      <c r="D42" s="10"/>
      <c r="E42" s="10"/>
      <c r="F42" s="17"/>
      <c r="G42" s="32"/>
    </row>
    <row r="43" spans="1:7">
      <c r="A43" s="8" t="s">
        <v>41</v>
      </c>
      <c r="B43" s="9"/>
      <c r="C43" s="10"/>
      <c r="D43" s="10"/>
      <c r="E43" s="10"/>
      <c r="F43" s="17"/>
      <c r="G43" s="32"/>
    </row>
    <row r="44" spans="1:7">
      <c r="A44" s="16" t="s">
        <v>42</v>
      </c>
      <c r="B44" s="9">
        <v>8</v>
      </c>
      <c r="C44" s="10">
        <v>5</v>
      </c>
      <c r="D44" s="10" t="s">
        <v>11</v>
      </c>
      <c r="E44" s="10">
        <v>4</v>
      </c>
      <c r="F44" s="17">
        <f>B44*C44*E44</f>
        <v>160</v>
      </c>
      <c r="G44" s="18">
        <f>F44</f>
        <v>160</v>
      </c>
    </row>
    <row r="45" spans="1:7">
      <c r="A45" s="16" t="s">
        <v>43</v>
      </c>
      <c r="B45" s="9">
        <v>2</v>
      </c>
      <c r="C45" s="10">
        <v>5</v>
      </c>
      <c r="D45" s="10" t="s">
        <v>11</v>
      </c>
      <c r="E45" s="10">
        <v>4</v>
      </c>
      <c r="F45" s="17">
        <f>B45*C45*E45</f>
        <v>40</v>
      </c>
      <c r="G45" s="18">
        <f t="shared" ref="G45:G53" si="4">F45</f>
        <v>40</v>
      </c>
    </row>
    <row r="46" spans="1:7">
      <c r="A46" s="16" t="s">
        <v>13</v>
      </c>
      <c r="B46" s="9">
        <v>4</v>
      </c>
      <c r="C46" s="10">
        <v>5</v>
      </c>
      <c r="D46" s="10" t="s">
        <v>11</v>
      </c>
      <c r="E46" s="10">
        <v>15</v>
      </c>
      <c r="F46" s="17">
        <f>B46*C46*E46</f>
        <v>300</v>
      </c>
      <c r="G46" s="18">
        <f t="shared" si="4"/>
        <v>300</v>
      </c>
    </row>
    <row r="47" spans="1:7">
      <c r="A47" s="8" t="s">
        <v>44</v>
      </c>
      <c r="B47" s="9"/>
      <c r="C47" s="10"/>
      <c r="D47" s="10"/>
      <c r="E47" s="10"/>
      <c r="F47" s="17"/>
      <c r="G47" s="18">
        <f t="shared" si="4"/>
        <v>0</v>
      </c>
    </row>
    <row r="48" spans="1:7">
      <c r="A48" s="16" t="s">
        <v>42</v>
      </c>
      <c r="B48" s="9">
        <v>8</v>
      </c>
      <c r="C48" s="10">
        <v>5</v>
      </c>
      <c r="D48" s="10" t="s">
        <v>11</v>
      </c>
      <c r="E48" s="10">
        <v>7.5</v>
      </c>
      <c r="F48" s="17">
        <f>B48*C48*E48</f>
        <v>300</v>
      </c>
      <c r="G48" s="18">
        <f t="shared" si="4"/>
        <v>300</v>
      </c>
    </row>
    <row r="49" spans="1:7">
      <c r="A49" s="16" t="s">
        <v>43</v>
      </c>
      <c r="B49" s="9">
        <v>2</v>
      </c>
      <c r="C49" s="10">
        <v>5</v>
      </c>
      <c r="D49" s="10" t="s">
        <v>11</v>
      </c>
      <c r="E49" s="10">
        <v>10</v>
      </c>
      <c r="F49" s="17">
        <f>B49*C49*E49</f>
        <v>100</v>
      </c>
      <c r="G49" s="18">
        <f t="shared" si="4"/>
        <v>100</v>
      </c>
    </row>
    <row r="50" spans="1:7">
      <c r="A50" s="16" t="s">
        <v>13</v>
      </c>
      <c r="B50" s="9">
        <v>2</v>
      </c>
      <c r="C50" s="10">
        <v>5</v>
      </c>
      <c r="D50" s="10" t="s">
        <v>11</v>
      </c>
      <c r="E50" s="10">
        <v>32</v>
      </c>
      <c r="F50" s="17">
        <f>B50*C50*E50</f>
        <v>320</v>
      </c>
      <c r="G50" s="18">
        <f t="shared" si="4"/>
        <v>320</v>
      </c>
    </row>
    <row r="51" spans="1:7">
      <c r="A51" s="16" t="s">
        <v>45</v>
      </c>
      <c r="B51" s="9"/>
      <c r="C51" s="10"/>
      <c r="D51" s="10"/>
      <c r="E51" s="10"/>
      <c r="F51" s="17"/>
      <c r="G51" s="32"/>
    </row>
    <row r="52" spans="1:7" ht="84">
      <c r="A52" s="36" t="s">
        <v>46</v>
      </c>
      <c r="B52" s="9">
        <v>18</v>
      </c>
      <c r="C52" s="10">
        <v>1</v>
      </c>
      <c r="D52" s="10" t="s">
        <v>20</v>
      </c>
      <c r="E52" s="10">
        <v>5</v>
      </c>
      <c r="F52" s="17">
        <f>B52*C52*E52</f>
        <v>90</v>
      </c>
      <c r="G52" s="32">
        <f t="shared" si="4"/>
        <v>90</v>
      </c>
    </row>
    <row r="53" spans="1:7">
      <c r="A53" s="8" t="s">
        <v>47</v>
      </c>
      <c r="B53" s="14"/>
      <c r="C53" s="37"/>
      <c r="D53" s="37"/>
      <c r="E53" s="37"/>
      <c r="F53" s="11">
        <f>SUM(F44:F52)</f>
        <v>1310</v>
      </c>
      <c r="G53" s="34">
        <f t="shared" si="4"/>
        <v>1310</v>
      </c>
    </row>
    <row r="54" spans="1:7">
      <c r="A54" s="16"/>
      <c r="B54" s="10"/>
      <c r="C54" s="38"/>
      <c r="D54" s="38"/>
      <c r="E54" s="38"/>
      <c r="F54" s="17"/>
      <c r="G54" s="32"/>
    </row>
    <row r="55" spans="1:7">
      <c r="A55" s="39" t="s">
        <v>48</v>
      </c>
      <c r="B55" s="40"/>
      <c r="C55" s="41"/>
      <c r="D55" s="41"/>
      <c r="E55" s="41"/>
      <c r="F55" s="42">
        <f>F40+F53</f>
        <v>25252.95</v>
      </c>
      <c r="G55" s="43">
        <f>G40+G53</f>
        <v>25252.95</v>
      </c>
    </row>
    <row r="56" spans="1:7">
      <c r="A56" s="44"/>
      <c r="B56" s="14"/>
      <c r="C56" s="37"/>
      <c r="D56" s="37"/>
      <c r="E56" s="37"/>
      <c r="F56" s="14"/>
      <c r="G56" s="14"/>
    </row>
    <row r="57" spans="1:7">
      <c r="A57" s="44"/>
      <c r="B57" s="14"/>
      <c r="C57" s="37"/>
      <c r="D57" s="37"/>
      <c r="E57" s="37"/>
      <c r="F57" s="14"/>
      <c r="G57" s="14"/>
    </row>
    <row r="58" spans="1:7">
      <c r="A58" s="44"/>
      <c r="B58" s="14"/>
      <c r="C58" s="37"/>
      <c r="D58" s="37"/>
      <c r="E58" s="37"/>
      <c r="F58" s="14"/>
      <c r="G58" s="14"/>
    </row>
    <row r="90" spans="9:10" ht="18.75">
      <c r="I90" s="45" t="s">
        <v>49</v>
      </c>
    </row>
    <row r="92" spans="9:10" ht="29.25">
      <c r="I92" s="46" t="s">
        <v>50</v>
      </c>
      <c r="J92" s="47" t="s">
        <v>51</v>
      </c>
    </row>
    <row r="93" spans="9:10">
      <c r="I93" s="48" t="s">
        <v>52</v>
      </c>
      <c r="J93" s="49">
        <v>6000</v>
      </c>
    </row>
    <row r="94" spans="9:10">
      <c r="I94" s="50" t="s">
        <v>53</v>
      </c>
      <c r="J94" s="51">
        <v>7200</v>
      </c>
    </row>
    <row r="95" spans="9:10">
      <c r="I95" s="50" t="s">
        <v>54</v>
      </c>
      <c r="J95" s="51">
        <v>9000</v>
      </c>
    </row>
    <row r="96" spans="9:10" ht="45">
      <c r="I96" s="50" t="s">
        <v>55</v>
      </c>
      <c r="J96" s="51">
        <v>2520</v>
      </c>
    </row>
    <row r="97" spans="9:10" ht="30">
      <c r="I97" s="50" t="s">
        <v>56</v>
      </c>
      <c r="J97" s="51">
        <v>3150</v>
      </c>
    </row>
    <row r="98" spans="9:10" ht="29.25">
      <c r="I98" s="52" t="s">
        <v>57</v>
      </c>
      <c r="J98" s="53">
        <v>5670</v>
      </c>
    </row>
    <row r="99" spans="9:10" ht="43.5">
      <c r="I99" s="54" t="s">
        <v>58</v>
      </c>
      <c r="J99" s="55" t="s">
        <v>59</v>
      </c>
    </row>
  </sheetData>
  <sheetProtection selectLockedCells="1" selectUnlockedCells="1"/>
  <mergeCells count="6">
    <mergeCell ref="A24:A25"/>
    <mergeCell ref="A1:G1"/>
    <mergeCell ref="A3:A5"/>
    <mergeCell ref="B3:F3"/>
    <mergeCell ref="G3:G5"/>
    <mergeCell ref="B4:F4"/>
  </mergeCells>
  <phoneticPr fontId="3" type="noConversion"/>
  <pageMargins left="0.51180555555555551" right="0.51180555555555551" top="0.55138888888888893" bottom="0.55138888888888893" header="0.51180555555555551" footer="0.51180555555555551"/>
  <pageSetup paperSize="9" firstPageNumber="0" orientation="portrait" horizontalDpi="300" verticalDpi="300"/>
  <headerFooter alignWithMargins="0"/>
  <legacyDrawing r:id="rId1"/>
</worksheet>
</file>

<file path=xl/worksheets/sheet2.xml><?xml version="1.0" encoding="utf-8"?>
<worksheet xmlns="http://schemas.openxmlformats.org/spreadsheetml/2006/main" xmlns:r="http://schemas.openxmlformats.org/officeDocument/2006/relationships">
  <dimension ref="A1:N40"/>
  <sheetViews>
    <sheetView topLeftCell="A7" zoomScale="92" zoomScaleNormal="92" workbookViewId="0">
      <selection activeCell="H9" sqref="H9"/>
    </sheetView>
  </sheetViews>
  <sheetFormatPr baseColWidth="10" defaultColWidth="11.42578125" defaultRowHeight="15"/>
  <cols>
    <col min="1" max="1" width="36.140625" style="1" customWidth="1"/>
    <col min="2" max="2" width="6.7109375" style="1" customWidth="1"/>
    <col min="3" max="3" width="8.140625" style="1" customWidth="1"/>
    <col min="4" max="4" width="6" style="1" customWidth="1"/>
    <col min="5" max="5" width="6.7109375" style="1" customWidth="1"/>
    <col min="6" max="6" width="9.42578125" style="1" customWidth="1"/>
    <col min="7" max="7" width="10" style="1" customWidth="1"/>
    <col min="8" max="16384" width="11.42578125" style="1"/>
  </cols>
  <sheetData>
    <row r="1" spans="1:10">
      <c r="A1" s="366" t="s">
        <v>60</v>
      </c>
      <c r="B1" s="366"/>
      <c r="C1" s="366"/>
      <c r="D1" s="366"/>
      <c r="E1" s="366"/>
      <c r="F1" s="366"/>
      <c r="G1" s="366"/>
    </row>
    <row r="2" spans="1:10" ht="40.5" customHeight="1">
      <c r="A2" s="56" t="s">
        <v>1</v>
      </c>
      <c r="B2" s="57" t="s">
        <v>4</v>
      </c>
      <c r="C2" s="58" t="s">
        <v>5</v>
      </c>
      <c r="D2" s="58"/>
      <c r="E2" s="59" t="s">
        <v>6</v>
      </c>
      <c r="F2" s="60" t="s">
        <v>7</v>
      </c>
      <c r="G2" s="61"/>
      <c r="H2" s="62" t="s">
        <v>61</v>
      </c>
      <c r="I2" s="63" t="s">
        <v>62</v>
      </c>
      <c r="J2" s="64" t="s">
        <v>63</v>
      </c>
    </row>
    <row r="3" spans="1:10">
      <c r="A3" s="65" t="s">
        <v>9</v>
      </c>
      <c r="B3" s="66"/>
      <c r="C3" s="67"/>
      <c r="D3" s="67"/>
      <c r="E3" s="67"/>
      <c r="F3" s="68">
        <f>SUM(F4:F12)</f>
        <v>54109</v>
      </c>
      <c r="G3" s="69">
        <f>F3</f>
        <v>54109</v>
      </c>
      <c r="H3" s="66"/>
      <c r="I3" s="70"/>
      <c r="J3" s="71"/>
    </row>
    <row r="4" spans="1:10" ht="35.25" customHeight="1">
      <c r="A4" s="16" t="s">
        <v>64</v>
      </c>
      <c r="B4" s="9">
        <v>5</v>
      </c>
      <c r="C4" s="10">
        <v>5</v>
      </c>
      <c r="D4" s="10" t="s">
        <v>11</v>
      </c>
      <c r="E4" s="10"/>
      <c r="F4" s="72">
        <v>4269</v>
      </c>
      <c r="G4" s="68"/>
      <c r="H4" s="73">
        <f>F4</f>
        <v>4269</v>
      </c>
      <c r="I4" s="63"/>
      <c r="J4" s="64"/>
    </row>
    <row r="5" spans="1:10" ht="28.5" customHeight="1">
      <c r="A5" s="74" t="s">
        <v>65</v>
      </c>
      <c r="B5" s="75">
        <v>190</v>
      </c>
      <c r="C5" s="76">
        <v>32</v>
      </c>
      <c r="D5" s="76" t="s">
        <v>11</v>
      </c>
      <c r="E5" s="76">
        <v>5</v>
      </c>
      <c r="F5" s="77">
        <f t="shared" ref="F5:F12" si="0">B5*C5*E5</f>
        <v>30400</v>
      </c>
      <c r="G5" s="78">
        <f t="shared" ref="G5:G12" si="1">F5</f>
        <v>30400</v>
      </c>
      <c r="H5" s="79">
        <f>G5-J5</f>
        <v>0</v>
      </c>
      <c r="I5" s="70"/>
      <c r="J5" s="80">
        <f>G5</f>
        <v>30400</v>
      </c>
    </row>
    <row r="6" spans="1:10">
      <c r="A6" s="74" t="s">
        <v>13</v>
      </c>
      <c r="B6" s="81">
        <v>12</v>
      </c>
      <c r="C6" s="76">
        <v>32</v>
      </c>
      <c r="D6" s="76" t="s">
        <v>11</v>
      </c>
      <c r="E6" s="76">
        <v>15</v>
      </c>
      <c r="F6" s="77">
        <f t="shared" si="0"/>
        <v>5760</v>
      </c>
      <c r="G6" s="78">
        <f t="shared" si="1"/>
        <v>5760</v>
      </c>
      <c r="H6" s="79">
        <f t="shared" ref="H6:H11" si="2">G6</f>
        <v>5760</v>
      </c>
      <c r="I6" s="70"/>
      <c r="J6" s="71"/>
    </row>
    <row r="7" spans="1:10">
      <c r="A7" s="74" t="s">
        <v>14</v>
      </c>
      <c r="B7" s="81">
        <v>10</v>
      </c>
      <c r="C7" s="76">
        <v>15</v>
      </c>
      <c r="D7" s="76" t="s">
        <v>11</v>
      </c>
      <c r="E7" s="76">
        <v>15</v>
      </c>
      <c r="F7" s="77">
        <f>B7*C7*E7</f>
        <v>2250</v>
      </c>
      <c r="G7" s="78">
        <f>F7</f>
        <v>2250</v>
      </c>
      <c r="H7" s="79">
        <f t="shared" si="2"/>
        <v>2250</v>
      </c>
      <c r="I7" s="70"/>
      <c r="J7" s="71"/>
    </row>
    <row r="8" spans="1:10" ht="27.75" customHeight="1">
      <c r="A8" s="74" t="s">
        <v>15</v>
      </c>
      <c r="B8" s="81">
        <v>4</v>
      </c>
      <c r="C8" s="76">
        <v>20</v>
      </c>
      <c r="D8" s="76" t="s">
        <v>11</v>
      </c>
      <c r="E8" s="76">
        <v>15</v>
      </c>
      <c r="F8" s="77">
        <f>B8*C8*E8</f>
        <v>1200</v>
      </c>
      <c r="G8" s="78">
        <f>F8</f>
        <v>1200</v>
      </c>
      <c r="H8" s="79">
        <f t="shared" si="2"/>
        <v>1200</v>
      </c>
      <c r="I8" s="70"/>
      <c r="J8" s="71"/>
    </row>
    <row r="9" spans="1:10">
      <c r="A9" s="74" t="s">
        <v>66</v>
      </c>
      <c r="B9" s="81">
        <v>4</v>
      </c>
      <c r="C9" s="76">
        <v>32</v>
      </c>
      <c r="D9" s="76" t="s">
        <v>11</v>
      </c>
      <c r="E9" s="76">
        <v>10</v>
      </c>
      <c r="F9" s="77">
        <f t="shared" si="0"/>
        <v>1280</v>
      </c>
      <c r="G9" s="78">
        <f t="shared" si="1"/>
        <v>1280</v>
      </c>
      <c r="H9" s="79">
        <f t="shared" si="2"/>
        <v>1280</v>
      </c>
      <c r="I9" s="70"/>
      <c r="J9" s="71"/>
    </row>
    <row r="10" spans="1:10" ht="24">
      <c r="A10" s="74" t="s">
        <v>67</v>
      </c>
      <c r="B10" s="81">
        <v>6</v>
      </c>
      <c r="C10" s="76">
        <v>30</v>
      </c>
      <c r="D10" s="76" t="s">
        <v>11</v>
      </c>
      <c r="E10" s="76">
        <v>10</v>
      </c>
      <c r="F10" s="77">
        <f t="shared" si="0"/>
        <v>1800</v>
      </c>
      <c r="G10" s="78">
        <f t="shared" si="1"/>
        <v>1800</v>
      </c>
      <c r="H10" s="79">
        <f t="shared" si="2"/>
        <v>1800</v>
      </c>
      <c r="I10" s="70"/>
      <c r="J10" s="71"/>
    </row>
    <row r="11" spans="1:10">
      <c r="A11" s="74" t="s">
        <v>16</v>
      </c>
      <c r="B11" s="81">
        <v>5</v>
      </c>
      <c r="C11" s="76">
        <v>3</v>
      </c>
      <c r="D11" s="76" t="s">
        <v>68</v>
      </c>
      <c r="E11" s="76">
        <v>50</v>
      </c>
      <c r="F11" s="77">
        <f t="shared" si="0"/>
        <v>750</v>
      </c>
      <c r="G11" s="78">
        <f t="shared" si="1"/>
        <v>750</v>
      </c>
      <c r="H11" s="79">
        <f t="shared" si="2"/>
        <v>750</v>
      </c>
      <c r="I11" s="70"/>
      <c r="J11" s="71"/>
    </row>
    <row r="12" spans="1:10">
      <c r="A12" s="82" t="s">
        <v>30</v>
      </c>
      <c r="B12" s="75">
        <v>1</v>
      </c>
      <c r="C12" s="83">
        <v>32</v>
      </c>
      <c r="D12" s="83" t="s">
        <v>11</v>
      </c>
      <c r="E12" s="83">
        <v>200</v>
      </c>
      <c r="F12" s="84">
        <f t="shared" si="0"/>
        <v>6400</v>
      </c>
      <c r="G12" s="85">
        <f t="shared" si="1"/>
        <v>6400</v>
      </c>
      <c r="H12" s="86"/>
      <c r="I12" s="87">
        <f>F12</f>
        <v>6400</v>
      </c>
      <c r="J12" s="71"/>
    </row>
    <row r="13" spans="1:10" ht="16.5" customHeight="1">
      <c r="A13" s="74"/>
      <c r="B13" s="66"/>
      <c r="C13" s="67"/>
      <c r="D13" s="67"/>
      <c r="E13" s="67"/>
      <c r="F13" s="68"/>
      <c r="G13" s="77"/>
      <c r="H13" s="86"/>
      <c r="I13" s="70"/>
      <c r="J13" s="71"/>
    </row>
    <row r="14" spans="1:10" s="20" customFormat="1" ht="24">
      <c r="A14" s="65" t="s">
        <v>18</v>
      </c>
      <c r="B14" s="66"/>
      <c r="C14" s="67"/>
      <c r="D14" s="67"/>
      <c r="E14" s="67"/>
      <c r="F14" s="68">
        <f>SUM(F15:F20)</f>
        <v>1800</v>
      </c>
      <c r="G14" s="69">
        <f>SUM(G15:G20)</f>
        <v>1800</v>
      </c>
      <c r="H14" s="88"/>
      <c r="I14" s="87">
        <f>F14</f>
        <v>1800</v>
      </c>
      <c r="J14" s="89"/>
    </row>
    <row r="15" spans="1:10">
      <c r="A15" s="74" t="s">
        <v>19</v>
      </c>
      <c r="B15" s="81">
        <v>230</v>
      </c>
      <c r="C15" s="76">
        <v>1</v>
      </c>
      <c r="D15" s="76" t="s">
        <v>20</v>
      </c>
      <c r="E15" s="90">
        <v>1</v>
      </c>
      <c r="F15" s="77">
        <f t="shared" ref="F15:F20" si="3">B15*C15*E15</f>
        <v>230</v>
      </c>
      <c r="G15" s="78">
        <f t="shared" ref="G15:G23" si="4">F15</f>
        <v>230</v>
      </c>
      <c r="H15" s="86"/>
      <c r="I15" s="87"/>
      <c r="J15" s="71"/>
    </row>
    <row r="16" spans="1:10">
      <c r="A16" s="74" t="s">
        <v>21</v>
      </c>
      <c r="B16" s="81">
        <v>230</v>
      </c>
      <c r="C16" s="76">
        <v>1</v>
      </c>
      <c r="D16" s="76" t="s">
        <v>20</v>
      </c>
      <c r="E16" s="90">
        <v>1.5</v>
      </c>
      <c r="F16" s="77">
        <f t="shared" si="3"/>
        <v>345</v>
      </c>
      <c r="G16" s="78">
        <f t="shared" si="4"/>
        <v>345</v>
      </c>
      <c r="H16" s="86"/>
      <c r="I16" s="87"/>
      <c r="J16" s="71"/>
    </row>
    <row r="17" spans="1:14">
      <c r="A17" s="74" t="s">
        <v>22</v>
      </c>
      <c r="B17" s="81">
        <v>100</v>
      </c>
      <c r="C17" s="76">
        <v>1</v>
      </c>
      <c r="D17" s="76" t="s">
        <v>20</v>
      </c>
      <c r="E17" s="90">
        <v>1</v>
      </c>
      <c r="F17" s="77">
        <f t="shared" si="3"/>
        <v>100</v>
      </c>
      <c r="G17" s="78">
        <f t="shared" si="4"/>
        <v>100</v>
      </c>
      <c r="H17" s="86"/>
      <c r="I17" s="87"/>
      <c r="J17" s="71"/>
    </row>
    <row r="18" spans="1:14" ht="24">
      <c r="A18" s="74" t="s">
        <v>23</v>
      </c>
      <c r="B18" s="81">
        <v>230</v>
      </c>
      <c r="C18" s="76">
        <v>1</v>
      </c>
      <c r="D18" s="76" t="s">
        <v>20</v>
      </c>
      <c r="E18" s="91">
        <v>3.5</v>
      </c>
      <c r="F18" s="77">
        <f t="shared" si="3"/>
        <v>805</v>
      </c>
      <c r="G18" s="78">
        <f t="shared" si="4"/>
        <v>805</v>
      </c>
      <c r="H18" s="86"/>
      <c r="I18" s="87"/>
      <c r="J18" s="71"/>
    </row>
    <row r="19" spans="1:14" ht="25.5" customHeight="1">
      <c r="A19" s="74" t="s">
        <v>24</v>
      </c>
      <c r="B19" s="81">
        <v>80</v>
      </c>
      <c r="C19" s="76">
        <v>1</v>
      </c>
      <c r="D19" s="76" t="s">
        <v>20</v>
      </c>
      <c r="E19" s="76">
        <v>2</v>
      </c>
      <c r="F19" s="77">
        <f t="shared" si="3"/>
        <v>160</v>
      </c>
      <c r="G19" s="78">
        <f t="shared" si="4"/>
        <v>160</v>
      </c>
      <c r="H19" s="86"/>
      <c r="I19" s="87"/>
      <c r="J19" s="71"/>
    </row>
    <row r="20" spans="1:14" ht="25.5" customHeight="1">
      <c r="A20" s="74" t="s">
        <v>25</v>
      </c>
      <c r="B20" s="81">
        <v>80</v>
      </c>
      <c r="C20" s="76">
        <v>1</v>
      </c>
      <c r="D20" s="76" t="s">
        <v>20</v>
      </c>
      <c r="E20" s="76">
        <v>2</v>
      </c>
      <c r="F20" s="77">
        <f t="shared" si="3"/>
        <v>160</v>
      </c>
      <c r="G20" s="78">
        <f t="shared" si="4"/>
        <v>160</v>
      </c>
      <c r="H20" s="86"/>
      <c r="I20" s="87"/>
      <c r="J20" s="71"/>
    </row>
    <row r="21" spans="1:14" ht="6.75" customHeight="1">
      <c r="A21" s="74"/>
      <c r="B21" s="81"/>
      <c r="C21" s="76"/>
      <c r="D21" s="76"/>
      <c r="E21" s="76"/>
      <c r="F21" s="77"/>
      <c r="G21" s="78"/>
      <c r="H21" s="86"/>
      <c r="I21" s="87"/>
      <c r="J21" s="71"/>
    </row>
    <row r="22" spans="1:14">
      <c r="A22" s="65" t="s">
        <v>69</v>
      </c>
      <c r="B22" s="81"/>
      <c r="C22" s="76"/>
      <c r="D22" s="76"/>
      <c r="E22" s="76"/>
      <c r="F22" s="68">
        <f>F23</f>
        <v>480</v>
      </c>
      <c r="G22" s="69">
        <f>G23</f>
        <v>480</v>
      </c>
      <c r="H22" s="86"/>
      <c r="I22" s="87">
        <f>F22</f>
        <v>480</v>
      </c>
      <c r="J22" s="71"/>
    </row>
    <row r="23" spans="1:14" ht="36">
      <c r="A23" s="92" t="s">
        <v>70</v>
      </c>
      <c r="B23" s="81">
        <v>3</v>
      </c>
      <c r="C23" s="76">
        <v>32</v>
      </c>
      <c r="D23" s="76" t="s">
        <v>71</v>
      </c>
      <c r="E23" s="76">
        <v>5</v>
      </c>
      <c r="F23" s="77">
        <f>B23*C23*E23</f>
        <v>480</v>
      </c>
      <c r="G23" s="78">
        <f t="shared" si="4"/>
        <v>480</v>
      </c>
      <c r="H23" s="86"/>
      <c r="I23" s="87"/>
      <c r="J23" s="71"/>
    </row>
    <row r="24" spans="1:14" ht="5.25" customHeight="1">
      <c r="A24" s="93"/>
      <c r="B24" s="81"/>
      <c r="C24" s="76"/>
      <c r="D24" s="76"/>
      <c r="E24" s="76"/>
      <c r="F24" s="77"/>
      <c r="G24" s="78"/>
      <c r="H24" s="86"/>
      <c r="I24" s="87"/>
      <c r="J24" s="71"/>
    </row>
    <row r="25" spans="1:14">
      <c r="A25" s="65" t="s">
        <v>72</v>
      </c>
      <c r="B25" s="81"/>
      <c r="C25" s="76"/>
      <c r="D25" s="76"/>
      <c r="E25" s="76"/>
      <c r="F25" s="68">
        <f>SUM(F27:F30)</f>
        <v>1035</v>
      </c>
      <c r="G25" s="69">
        <f>SUM(G27:G30)</f>
        <v>1035</v>
      </c>
      <c r="H25" s="86"/>
      <c r="I25" s="87">
        <f>F25</f>
        <v>1035</v>
      </c>
      <c r="J25" s="71"/>
    </row>
    <row r="26" spans="1:14" ht="3" customHeight="1">
      <c r="A26" s="65"/>
      <c r="B26" s="81"/>
      <c r="C26" s="76"/>
      <c r="D26" s="76"/>
      <c r="E26" s="76"/>
      <c r="F26" s="68"/>
      <c r="G26" s="69"/>
      <c r="H26" s="86"/>
      <c r="I26" s="87"/>
      <c r="J26" s="71"/>
    </row>
    <row r="27" spans="1:14" ht="24">
      <c r="A27" s="94" t="s">
        <v>73</v>
      </c>
      <c r="B27" s="81">
        <v>250</v>
      </c>
      <c r="C27" s="76">
        <v>1</v>
      </c>
      <c r="D27" s="76"/>
      <c r="E27" s="76">
        <v>3</v>
      </c>
      <c r="F27" s="77">
        <f>B27*C27*E27</f>
        <v>750</v>
      </c>
      <c r="G27" s="78">
        <f>F27</f>
        <v>750</v>
      </c>
      <c r="H27" s="86"/>
      <c r="I27" s="87"/>
      <c r="J27" s="71"/>
    </row>
    <row r="28" spans="1:14">
      <c r="A28" s="94" t="s">
        <v>74</v>
      </c>
      <c r="B28" s="81">
        <v>80</v>
      </c>
      <c r="C28" s="76">
        <v>1</v>
      </c>
      <c r="D28" s="76" t="s">
        <v>75</v>
      </c>
      <c r="E28" s="76">
        <v>2</v>
      </c>
      <c r="F28" s="77">
        <f>B28*C28*E28</f>
        <v>160</v>
      </c>
      <c r="G28" s="78">
        <f>F28</f>
        <v>160</v>
      </c>
      <c r="H28" s="86"/>
      <c r="I28" s="87"/>
      <c r="J28" s="71"/>
      <c r="N28" s="95"/>
    </row>
    <row r="29" spans="1:14">
      <c r="A29" s="94" t="s">
        <v>76</v>
      </c>
      <c r="B29" s="81">
        <v>5</v>
      </c>
      <c r="C29" s="76">
        <v>1</v>
      </c>
      <c r="D29" s="76" t="s">
        <v>77</v>
      </c>
      <c r="E29" s="76">
        <v>10</v>
      </c>
      <c r="F29" s="77">
        <f>B29*C29*E29</f>
        <v>50</v>
      </c>
      <c r="G29" s="78">
        <f>F29</f>
        <v>50</v>
      </c>
      <c r="H29" s="86"/>
      <c r="I29" s="87"/>
      <c r="J29" s="71"/>
    </row>
    <row r="30" spans="1:14">
      <c r="A30" s="94" t="s">
        <v>78</v>
      </c>
      <c r="B30" s="81">
        <v>150</v>
      </c>
      <c r="C30" s="76">
        <v>1</v>
      </c>
      <c r="D30" s="76" t="s">
        <v>79</v>
      </c>
      <c r="E30" s="76">
        <v>0.5</v>
      </c>
      <c r="F30" s="77">
        <f>B30*C30*E30</f>
        <v>75</v>
      </c>
      <c r="G30" s="78">
        <f>F30</f>
        <v>75</v>
      </c>
      <c r="H30" s="86"/>
      <c r="I30" s="87"/>
      <c r="J30" s="71"/>
    </row>
    <row r="31" spans="1:14" ht="5.25" customHeight="1">
      <c r="A31" s="94"/>
      <c r="B31" s="81"/>
      <c r="C31" s="76"/>
      <c r="D31" s="76"/>
      <c r="E31" s="76"/>
      <c r="F31" s="77"/>
      <c r="G31" s="78"/>
      <c r="H31" s="86"/>
      <c r="I31" s="87"/>
      <c r="J31" s="71"/>
    </row>
    <row r="32" spans="1:14">
      <c r="A32" s="65" t="s">
        <v>80</v>
      </c>
      <c r="B32" s="81"/>
      <c r="C32" s="76"/>
      <c r="D32" s="76"/>
      <c r="E32" s="76"/>
      <c r="F32" s="68">
        <f>SUM(F33:F35)</f>
        <v>455</v>
      </c>
      <c r="G32" s="69">
        <f>SUM(G33:G35)</f>
        <v>455</v>
      </c>
      <c r="H32" s="86"/>
      <c r="I32" s="87">
        <f>F32</f>
        <v>455</v>
      </c>
      <c r="J32" s="71"/>
    </row>
    <row r="33" spans="1:10">
      <c r="A33" s="74" t="s">
        <v>81</v>
      </c>
      <c r="B33" s="81">
        <v>20</v>
      </c>
      <c r="C33" s="76">
        <v>1</v>
      </c>
      <c r="D33" s="76" t="s">
        <v>82</v>
      </c>
      <c r="E33" s="76">
        <v>3.5</v>
      </c>
      <c r="F33" s="77">
        <f>B33*C33*E33</f>
        <v>70</v>
      </c>
      <c r="G33" s="78">
        <f>F33</f>
        <v>70</v>
      </c>
      <c r="H33" s="86"/>
      <c r="I33" s="87"/>
      <c r="J33" s="71"/>
    </row>
    <row r="34" spans="1:10">
      <c r="A34" s="94" t="s">
        <v>83</v>
      </c>
      <c r="B34" s="81">
        <v>2</v>
      </c>
      <c r="C34" s="76">
        <v>1</v>
      </c>
      <c r="D34" s="76" t="s">
        <v>84</v>
      </c>
      <c r="E34" s="76">
        <v>95</v>
      </c>
      <c r="F34" s="77">
        <f>B34*C34*E34</f>
        <v>190</v>
      </c>
      <c r="G34" s="78">
        <f>F34</f>
        <v>190</v>
      </c>
      <c r="H34" s="86"/>
      <c r="I34" s="87"/>
      <c r="J34" s="71"/>
    </row>
    <row r="35" spans="1:10">
      <c r="A35" s="94" t="s">
        <v>85</v>
      </c>
      <c r="B35" s="81">
        <v>3</v>
      </c>
      <c r="C35" s="76">
        <v>1</v>
      </c>
      <c r="D35" s="76" t="s">
        <v>84</v>
      </c>
      <c r="E35" s="76">
        <v>65</v>
      </c>
      <c r="F35" s="77">
        <f>B35*C35*E35</f>
        <v>195</v>
      </c>
      <c r="G35" s="78">
        <f>F35</f>
        <v>195</v>
      </c>
      <c r="H35" s="86"/>
      <c r="I35" s="87"/>
      <c r="J35" s="71"/>
    </row>
    <row r="36" spans="1:10" ht="6.75" customHeight="1">
      <c r="A36" s="96"/>
      <c r="B36" s="76"/>
      <c r="C36" s="76"/>
      <c r="D36" s="76"/>
      <c r="E36" s="76"/>
      <c r="F36" s="77"/>
      <c r="G36" s="78"/>
      <c r="H36" s="86"/>
      <c r="I36" s="87"/>
      <c r="J36" s="71"/>
    </row>
    <row r="37" spans="1:10">
      <c r="A37" s="65" t="s">
        <v>48</v>
      </c>
      <c r="B37" s="67"/>
      <c r="C37" s="37"/>
      <c r="D37" s="37"/>
      <c r="E37" s="37"/>
      <c r="F37" s="97">
        <f>F3+F14+F22+F25+F32</f>
        <v>57879</v>
      </c>
      <c r="G37" s="98">
        <f>G3+G14+G22+G25+G32</f>
        <v>57879</v>
      </c>
      <c r="H37" s="99">
        <f>SUM(H4:H36)</f>
        <v>17309</v>
      </c>
      <c r="I37" s="99">
        <f>SUM(I4:I36)</f>
        <v>10170</v>
      </c>
      <c r="J37" s="97">
        <f>SUM(J4:J36)</f>
        <v>30400</v>
      </c>
    </row>
    <row r="38" spans="1:10">
      <c r="A38" s="100"/>
      <c r="B38" s="101"/>
      <c r="C38" s="102"/>
      <c r="D38" s="102"/>
      <c r="E38" s="102"/>
      <c r="F38" s="101"/>
      <c r="G38" s="101"/>
      <c r="H38" s="63"/>
      <c r="I38" s="63"/>
      <c r="J38" s="63"/>
    </row>
    <row r="39" spans="1:10">
      <c r="A39" s="103"/>
      <c r="B39" s="67"/>
      <c r="C39" s="37"/>
      <c r="D39" s="37"/>
      <c r="E39" s="37"/>
      <c r="F39" s="67"/>
      <c r="G39" s="67"/>
    </row>
    <row r="40" spans="1:10">
      <c r="A40" s="103"/>
      <c r="B40" s="67"/>
      <c r="C40" s="37"/>
      <c r="D40" s="37"/>
      <c r="E40" s="37"/>
      <c r="F40" s="67"/>
      <c r="G40" s="67"/>
    </row>
  </sheetData>
  <sheetProtection selectLockedCells="1" selectUnlockedCells="1"/>
  <mergeCells count="1">
    <mergeCell ref="A1:G1"/>
  </mergeCells>
  <phoneticPr fontId="3" type="noConversion"/>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dimension ref="A1:P87"/>
  <sheetViews>
    <sheetView topLeftCell="H1" zoomScale="80" zoomScaleNormal="80" workbookViewId="0">
      <selection activeCell="G84" sqref="G84"/>
    </sheetView>
  </sheetViews>
  <sheetFormatPr baseColWidth="10" defaultColWidth="11.42578125" defaultRowHeight="12.75"/>
  <cols>
    <col min="1" max="1" width="44.85546875" style="104" customWidth="1"/>
    <col min="2" max="2" width="10" style="105" bestFit="1" customWidth="1"/>
    <col min="3" max="3" width="5.42578125" style="105" customWidth="1"/>
    <col min="4" max="4" width="5.140625" style="105" customWidth="1"/>
    <col min="5" max="5" width="8.5703125" style="105" customWidth="1"/>
    <col min="6" max="6" width="14.85546875" style="105" bestFit="1" customWidth="1"/>
    <col min="7" max="7" width="14.5703125" style="105" bestFit="1" customWidth="1"/>
    <col min="8" max="8" width="14" style="106" bestFit="1" customWidth="1"/>
    <col min="9" max="9" width="13.7109375" style="105" hidden="1" customWidth="1"/>
    <col min="10" max="10" width="5.42578125" style="105" hidden="1" customWidth="1"/>
    <col min="11" max="12" width="13.7109375" style="105" hidden="1" customWidth="1"/>
    <col min="13" max="13" width="56.28515625" style="107" bestFit="1" customWidth="1"/>
    <col min="14" max="14" width="47.28515625" style="107" customWidth="1"/>
    <col min="15" max="15" width="29" style="107" customWidth="1"/>
    <col min="16" max="16384" width="11.42578125" style="108"/>
  </cols>
  <sheetData>
    <row r="1" spans="1:15" ht="16.5" thickTop="1">
      <c r="A1" s="378" t="s">
        <v>86</v>
      </c>
      <c r="B1" s="378"/>
      <c r="C1" s="378"/>
      <c r="D1" s="378"/>
      <c r="E1" s="378"/>
      <c r="F1" s="378"/>
      <c r="G1" s="379"/>
      <c r="H1" s="379"/>
      <c r="I1" s="379"/>
      <c r="J1" s="379"/>
      <c r="K1" s="379"/>
      <c r="L1" s="379"/>
    </row>
    <row r="2" spans="1:15" ht="16.5" thickBot="1">
      <c r="A2" s="109"/>
      <c r="B2" s="109"/>
      <c r="C2" s="109"/>
      <c r="D2" s="109"/>
      <c r="E2" s="109"/>
      <c r="F2" s="109" t="s">
        <v>87</v>
      </c>
      <c r="G2" s="110" t="s">
        <v>88</v>
      </c>
      <c r="H2" s="111"/>
      <c r="I2" s="111"/>
      <c r="J2" s="111"/>
      <c r="K2" s="111"/>
      <c r="L2" s="112"/>
    </row>
    <row r="3" spans="1:15" s="113" customFormat="1" ht="40.5" customHeight="1" thickBot="1">
      <c r="A3" s="380" t="s">
        <v>1</v>
      </c>
      <c r="B3" s="381" t="s">
        <v>4</v>
      </c>
      <c r="C3" s="381" t="s">
        <v>5</v>
      </c>
      <c r="D3" s="381"/>
      <c r="E3" s="382" t="s">
        <v>6</v>
      </c>
      <c r="F3" s="383" t="s">
        <v>89</v>
      </c>
      <c r="G3" s="375" t="s">
        <v>90</v>
      </c>
      <c r="H3" s="384" t="s">
        <v>91</v>
      </c>
      <c r="I3" s="376" t="s">
        <v>61</v>
      </c>
      <c r="J3" s="376" t="s">
        <v>92</v>
      </c>
      <c r="K3" s="376" t="s">
        <v>93</v>
      </c>
      <c r="L3" s="376" t="s">
        <v>62</v>
      </c>
      <c r="M3" s="375" t="s">
        <v>94</v>
      </c>
      <c r="N3" s="376" t="s">
        <v>242</v>
      </c>
      <c r="O3" s="377" t="s">
        <v>241</v>
      </c>
    </row>
    <row r="4" spans="1:15" s="113" customFormat="1" ht="40.5" customHeight="1">
      <c r="A4" s="380"/>
      <c r="B4" s="381"/>
      <c r="C4" s="381"/>
      <c r="D4" s="381"/>
      <c r="E4" s="382"/>
      <c r="F4" s="383"/>
      <c r="G4" s="375"/>
      <c r="H4" s="384"/>
      <c r="I4" s="376"/>
      <c r="J4" s="376"/>
      <c r="K4" s="376"/>
      <c r="L4" s="376"/>
      <c r="M4" s="375"/>
      <c r="N4" s="376"/>
      <c r="O4" s="377"/>
    </row>
    <row r="5" spans="1:15" s="113" customFormat="1" ht="15.75">
      <c r="A5" s="367" t="s">
        <v>237</v>
      </c>
      <c r="B5" s="368"/>
      <c r="C5" s="368"/>
      <c r="D5" s="368"/>
      <c r="E5" s="368"/>
      <c r="F5" s="368"/>
      <c r="G5" s="369"/>
      <c r="H5" s="207">
        <f>SUM(Feuil1!K4:K34)</f>
        <v>348400.88603368803</v>
      </c>
      <c r="I5" s="205"/>
      <c r="J5" s="205"/>
      <c r="K5" s="205"/>
      <c r="L5" s="205"/>
      <c r="M5" s="204"/>
      <c r="N5" s="205"/>
      <c r="O5" s="206"/>
    </row>
    <row r="6" spans="1:15" s="120" customFormat="1" ht="51">
      <c r="A6" s="114" t="s">
        <v>95</v>
      </c>
      <c r="B6" s="115"/>
      <c r="C6" s="115"/>
      <c r="D6" s="115"/>
      <c r="E6" s="115"/>
      <c r="F6" s="115">
        <f>SUM(F7:F9)</f>
        <v>123300</v>
      </c>
      <c r="G6" s="116">
        <f>SUM(G7:G9)</f>
        <v>187.96963825372703</v>
      </c>
      <c r="H6" s="116"/>
      <c r="I6" s="117"/>
      <c r="J6" s="117"/>
      <c r="K6" s="117"/>
      <c r="L6" s="117"/>
      <c r="M6" s="118" t="s">
        <v>240</v>
      </c>
      <c r="N6" s="118" t="s">
        <v>243</v>
      </c>
      <c r="O6" s="119">
        <f>G6</f>
        <v>187.96963825372703</v>
      </c>
    </row>
    <row r="7" spans="1:15" s="113" customFormat="1">
      <c r="A7" s="121" t="s">
        <v>96</v>
      </c>
      <c r="B7" s="122">
        <v>150</v>
      </c>
      <c r="C7" s="122">
        <v>3</v>
      </c>
      <c r="D7" s="122" t="s">
        <v>68</v>
      </c>
      <c r="E7" s="122">
        <v>210</v>
      </c>
      <c r="F7" s="122">
        <f>B7*C7*E7</f>
        <v>94500</v>
      </c>
      <c r="G7" s="123">
        <f>F7/655.957</f>
        <v>144.06432128935282</v>
      </c>
      <c r="H7" s="374"/>
      <c r="I7" s="123"/>
      <c r="J7" s="123"/>
      <c r="K7" s="124"/>
      <c r="L7" s="124"/>
      <c r="M7" s="370"/>
      <c r="N7" s="370"/>
      <c r="O7" s="371"/>
    </row>
    <row r="8" spans="1:15" s="113" customFormat="1">
      <c r="A8" s="121" t="s">
        <v>97</v>
      </c>
      <c r="B8" s="122">
        <v>30</v>
      </c>
      <c r="C8" s="122">
        <v>3</v>
      </c>
      <c r="D8" s="122" t="s">
        <v>68</v>
      </c>
      <c r="E8" s="122">
        <v>230</v>
      </c>
      <c r="F8" s="122">
        <f>B8*C8*E8</f>
        <v>20700</v>
      </c>
      <c r="G8" s="123">
        <f>F8/655.957</f>
        <v>31.55694656814395</v>
      </c>
      <c r="H8" s="374"/>
      <c r="I8" s="123"/>
      <c r="J8" s="123"/>
      <c r="K8" s="124"/>
      <c r="L8" s="124"/>
      <c r="M8" s="370"/>
      <c r="N8" s="370"/>
      <c r="O8" s="371"/>
    </row>
    <row r="9" spans="1:15" s="113" customFormat="1">
      <c r="A9" s="121" t="s">
        <v>98</v>
      </c>
      <c r="B9" s="122">
        <v>30</v>
      </c>
      <c r="C9" s="122">
        <v>3</v>
      </c>
      <c r="D9" s="122" t="s">
        <v>68</v>
      </c>
      <c r="E9" s="122">
        <v>90</v>
      </c>
      <c r="F9" s="122">
        <f>B9*C9*E9</f>
        <v>8100</v>
      </c>
      <c r="G9" s="123">
        <f>F9/655.957</f>
        <v>12.348370396230241</v>
      </c>
      <c r="H9" s="374"/>
      <c r="I9" s="123"/>
      <c r="J9" s="123"/>
      <c r="K9" s="124"/>
      <c r="L9" s="124"/>
      <c r="M9" s="370"/>
      <c r="N9" s="370"/>
      <c r="O9" s="371"/>
    </row>
    <row r="10" spans="1:15" s="113" customFormat="1">
      <c r="A10" s="121"/>
      <c r="B10" s="122"/>
      <c r="C10" s="122"/>
      <c r="D10" s="122"/>
      <c r="E10" s="122"/>
      <c r="F10" s="122"/>
      <c r="G10" s="123"/>
      <c r="H10" s="374"/>
      <c r="I10" s="123"/>
      <c r="J10" s="123"/>
      <c r="K10" s="124"/>
      <c r="L10" s="124"/>
      <c r="M10" s="370"/>
      <c r="N10" s="370"/>
      <c r="O10" s="371"/>
    </row>
    <row r="11" spans="1:15" s="113" customFormat="1" ht="12.75" customHeight="1">
      <c r="A11" s="125" t="s">
        <v>99</v>
      </c>
      <c r="B11" s="122"/>
      <c r="C11" s="122"/>
      <c r="D11" s="122"/>
      <c r="E11" s="122"/>
      <c r="F11" s="126">
        <f>SUM(F12:F15)</f>
        <v>11812.5</v>
      </c>
      <c r="G11" s="123"/>
      <c r="H11" s="127"/>
      <c r="I11" s="123"/>
      <c r="J11" s="123"/>
      <c r="K11" s="124"/>
      <c r="L11" s="124"/>
      <c r="M11" s="128"/>
      <c r="N11" s="128"/>
      <c r="O11" s="129"/>
    </row>
    <row r="12" spans="1:15" s="113" customFormat="1">
      <c r="A12" s="125" t="s">
        <v>100</v>
      </c>
      <c r="B12" s="122"/>
      <c r="C12" s="122"/>
      <c r="D12" s="122"/>
      <c r="E12" s="122"/>
      <c r="F12" s="126" t="str">
        <f>F13</f>
        <v>PM</v>
      </c>
      <c r="G12" s="123"/>
      <c r="H12" s="127"/>
      <c r="I12" s="123"/>
      <c r="J12" s="123"/>
      <c r="K12" s="124"/>
      <c r="L12" s="124"/>
      <c r="M12" s="128"/>
      <c r="N12" s="128"/>
      <c r="O12" s="129"/>
    </row>
    <row r="13" spans="1:15" s="113" customFormat="1" ht="12.75" customHeight="1">
      <c r="A13" s="121" t="s">
        <v>101</v>
      </c>
      <c r="B13" s="122"/>
      <c r="C13" s="122"/>
      <c r="D13" s="122"/>
      <c r="E13" s="122"/>
      <c r="F13" s="122" t="s">
        <v>102</v>
      </c>
      <c r="G13" s="123"/>
      <c r="H13" s="127"/>
      <c r="I13" s="123"/>
      <c r="J13" s="123"/>
      <c r="K13" s="124"/>
      <c r="L13" s="124"/>
      <c r="M13" s="128"/>
      <c r="N13" s="128"/>
      <c r="O13" s="129"/>
    </row>
    <row r="14" spans="1:15" s="113" customFormat="1" ht="12.75" customHeight="1">
      <c r="A14" s="121" t="s">
        <v>103</v>
      </c>
      <c r="B14" s="122">
        <f>150*0.75</f>
        <v>112.5</v>
      </c>
      <c r="C14" s="122">
        <v>3</v>
      </c>
      <c r="D14" s="122" t="s">
        <v>68</v>
      </c>
      <c r="E14" s="122">
        <v>25</v>
      </c>
      <c r="F14" s="122">
        <f>E14*C14*B14</f>
        <v>8437.5</v>
      </c>
      <c r="G14" s="123"/>
      <c r="H14" s="127"/>
      <c r="I14" s="123">
        <f>F14</f>
        <v>8437.5</v>
      </c>
      <c r="J14" s="123"/>
      <c r="K14" s="124"/>
      <c r="L14" s="124"/>
      <c r="M14" s="128"/>
      <c r="N14" s="128"/>
      <c r="O14" s="129"/>
    </row>
    <row r="15" spans="1:15" s="113" customFormat="1" ht="12.75" customHeight="1">
      <c r="A15" s="121" t="s">
        <v>104</v>
      </c>
      <c r="B15" s="122">
        <f>B7-B14</f>
        <v>37.5</v>
      </c>
      <c r="C15" s="122">
        <v>3</v>
      </c>
      <c r="D15" s="122" t="s">
        <v>68</v>
      </c>
      <c r="E15" s="122">
        <v>30</v>
      </c>
      <c r="F15" s="122">
        <f>E15*C15*B15</f>
        <v>3375</v>
      </c>
      <c r="G15" s="123"/>
      <c r="H15" s="127"/>
      <c r="I15" s="123">
        <f>F15</f>
        <v>3375</v>
      </c>
      <c r="J15" s="123"/>
      <c r="K15" s="124"/>
      <c r="L15" s="124"/>
      <c r="M15" s="128"/>
      <c r="N15" s="128"/>
      <c r="O15" s="129"/>
    </row>
    <row r="16" spans="1:15" s="113" customFormat="1" ht="12.75" customHeight="1">
      <c r="A16" s="121"/>
      <c r="B16" s="122"/>
      <c r="C16" s="122"/>
      <c r="D16" s="122"/>
      <c r="E16" s="122"/>
      <c r="F16" s="122"/>
      <c r="G16" s="123"/>
      <c r="H16" s="127"/>
      <c r="I16" s="123"/>
      <c r="J16" s="123"/>
      <c r="K16" s="124"/>
      <c r="L16" s="124"/>
      <c r="M16" s="128"/>
      <c r="N16" s="128"/>
      <c r="O16" s="129"/>
    </row>
    <row r="17" spans="1:15" s="135" customFormat="1" ht="25.5">
      <c r="A17" s="130" t="s">
        <v>105</v>
      </c>
      <c r="B17" s="131"/>
      <c r="C17" s="131"/>
      <c r="D17" s="131"/>
      <c r="E17" s="131"/>
      <c r="F17" s="127">
        <f>SUM(F19:F26)</f>
        <v>15663</v>
      </c>
      <c r="G17" s="131"/>
      <c r="H17" s="132"/>
      <c r="I17" s="133">
        <f>+F17</f>
        <v>15663</v>
      </c>
      <c r="J17" s="131"/>
      <c r="K17" s="131"/>
      <c r="L17" s="131"/>
      <c r="M17" s="132"/>
      <c r="N17" s="132"/>
      <c r="O17" s="134"/>
    </row>
    <row r="18" spans="1:15" s="135" customFormat="1">
      <c r="A18" s="136"/>
      <c r="B18" s="131"/>
      <c r="C18" s="131"/>
      <c r="D18" s="131"/>
      <c r="E18" s="131"/>
      <c r="F18" s="132"/>
      <c r="G18" s="131"/>
      <c r="H18" s="132"/>
      <c r="I18" s="133"/>
      <c r="J18" s="131"/>
      <c r="K18" s="131"/>
      <c r="L18" s="131"/>
      <c r="M18" s="132"/>
      <c r="N18" s="132"/>
      <c r="O18" s="134"/>
    </row>
    <row r="19" spans="1:15" s="113" customFormat="1">
      <c r="A19" s="121" t="s">
        <v>106</v>
      </c>
      <c r="B19" s="122">
        <v>540</v>
      </c>
      <c r="C19" s="122">
        <v>1</v>
      </c>
      <c r="D19" s="122" t="s">
        <v>107</v>
      </c>
      <c r="E19" s="137">
        <v>0.1</v>
      </c>
      <c r="F19" s="138">
        <f>B19*C19*E19</f>
        <v>54</v>
      </c>
      <c r="G19" s="123"/>
      <c r="H19" s="127"/>
      <c r="I19" s="123"/>
      <c r="J19" s="123"/>
      <c r="K19" s="124"/>
      <c r="L19" s="124"/>
      <c r="M19" s="128"/>
      <c r="N19" s="128"/>
      <c r="O19" s="129"/>
    </row>
    <row r="20" spans="1:15" s="113" customFormat="1" ht="25.5">
      <c r="A20" s="121" t="s">
        <v>108</v>
      </c>
      <c r="B20" s="122">
        <v>60</v>
      </c>
      <c r="C20" s="122">
        <v>1</v>
      </c>
      <c r="D20" s="122" t="s">
        <v>107</v>
      </c>
      <c r="E20" s="137">
        <v>0.1</v>
      </c>
      <c r="F20" s="138">
        <f>B20*C20*E20</f>
        <v>6</v>
      </c>
      <c r="G20" s="123"/>
      <c r="H20" s="127"/>
      <c r="I20" s="123"/>
      <c r="J20" s="123"/>
      <c r="K20" s="124"/>
      <c r="L20" s="124"/>
      <c r="M20" s="128"/>
      <c r="N20" s="128"/>
      <c r="O20" s="129"/>
    </row>
    <row r="21" spans="1:15" s="135" customFormat="1" ht="25.5">
      <c r="A21" s="139" t="s">
        <v>109</v>
      </c>
      <c r="B21" s="131">
        <v>180</v>
      </c>
      <c r="C21" s="131">
        <v>1</v>
      </c>
      <c r="D21" s="131" t="s">
        <v>110</v>
      </c>
      <c r="E21" s="131">
        <v>1.5</v>
      </c>
      <c r="F21" s="131">
        <f t="shared" ref="F21:F26" si="0">B21*C21*E21</f>
        <v>270</v>
      </c>
      <c r="G21" s="131"/>
      <c r="H21" s="132"/>
      <c r="I21" s="133"/>
      <c r="J21" s="131"/>
      <c r="K21" s="131"/>
      <c r="L21" s="131"/>
      <c r="M21" s="132"/>
      <c r="N21" s="132"/>
      <c r="O21" s="134"/>
    </row>
    <row r="22" spans="1:15" s="135" customFormat="1">
      <c r="A22" s="140" t="s">
        <v>28</v>
      </c>
      <c r="B22" s="131">
        <v>120</v>
      </c>
      <c r="C22" s="131">
        <v>1</v>
      </c>
      <c r="D22" s="131"/>
      <c r="E22" s="131">
        <v>1</v>
      </c>
      <c r="F22" s="131">
        <f t="shared" si="0"/>
        <v>120</v>
      </c>
      <c r="G22" s="131"/>
      <c r="H22" s="132"/>
      <c r="I22" s="133"/>
      <c r="J22" s="131"/>
      <c r="K22" s="131"/>
      <c r="L22" s="131"/>
      <c r="M22" s="132"/>
      <c r="N22" s="132"/>
      <c r="O22" s="134"/>
    </row>
    <row r="23" spans="1:15" s="135" customFormat="1">
      <c r="A23" s="140" t="s">
        <v>111</v>
      </c>
      <c r="B23" s="131">
        <v>180</v>
      </c>
      <c r="C23" s="131">
        <v>3</v>
      </c>
      <c r="D23" s="131" t="s">
        <v>68</v>
      </c>
      <c r="E23" s="131">
        <v>10</v>
      </c>
      <c r="F23" s="131">
        <f>B23*C23*E23</f>
        <v>5400</v>
      </c>
      <c r="G23" s="131"/>
      <c r="H23" s="132"/>
      <c r="I23" s="133"/>
      <c r="J23" s="131"/>
      <c r="K23" s="131"/>
      <c r="L23" s="131"/>
      <c r="M23" s="132"/>
      <c r="N23" s="132"/>
      <c r="O23" s="134"/>
    </row>
    <row r="24" spans="1:15" s="135" customFormat="1" ht="12.75" customHeight="1">
      <c r="A24" s="140" t="s">
        <v>112</v>
      </c>
      <c r="B24" s="131">
        <v>307</v>
      </c>
      <c r="C24" s="131">
        <v>1</v>
      </c>
      <c r="D24" s="131"/>
      <c r="E24" s="131">
        <v>15</v>
      </c>
      <c r="F24" s="131">
        <f t="shared" si="0"/>
        <v>4605</v>
      </c>
      <c r="G24" s="131"/>
      <c r="H24" s="132"/>
      <c r="I24" s="133"/>
      <c r="J24" s="131"/>
      <c r="K24" s="131"/>
      <c r="L24" s="131"/>
      <c r="M24" s="132"/>
      <c r="N24" s="132"/>
      <c r="O24" s="134"/>
    </row>
    <row r="25" spans="1:15" s="135" customFormat="1" ht="12.75" customHeight="1">
      <c r="A25" s="140" t="s">
        <v>113</v>
      </c>
      <c r="B25" s="131">
        <v>59</v>
      </c>
      <c r="C25" s="131">
        <v>1</v>
      </c>
      <c r="D25" s="131"/>
      <c r="E25" s="131">
        <v>12</v>
      </c>
      <c r="F25" s="131">
        <f t="shared" si="0"/>
        <v>708</v>
      </c>
      <c r="G25" s="131"/>
      <c r="H25" s="132"/>
      <c r="I25" s="133"/>
      <c r="J25" s="131"/>
      <c r="K25" s="131"/>
      <c r="L25" s="131"/>
      <c r="M25" s="132"/>
      <c r="N25" s="132"/>
      <c r="O25" s="134"/>
    </row>
    <row r="26" spans="1:15" s="135" customFormat="1" ht="12.75" customHeight="1">
      <c r="A26" s="140" t="s">
        <v>114</v>
      </c>
      <c r="B26" s="131">
        <v>45</v>
      </c>
      <c r="C26" s="131">
        <v>1</v>
      </c>
      <c r="D26" s="131"/>
      <c r="E26" s="131">
        <v>100</v>
      </c>
      <c r="F26" s="131">
        <f t="shared" si="0"/>
        <v>4500</v>
      </c>
      <c r="G26" s="131"/>
      <c r="H26" s="132"/>
      <c r="I26" s="133"/>
      <c r="J26" s="131"/>
      <c r="K26" s="131"/>
      <c r="L26" s="131"/>
      <c r="M26" s="132"/>
      <c r="N26" s="132"/>
      <c r="O26" s="134"/>
    </row>
    <row r="27" spans="1:15" s="135" customFormat="1">
      <c r="A27" s="121"/>
      <c r="B27" s="138"/>
      <c r="C27" s="138"/>
      <c r="D27" s="138"/>
      <c r="E27" s="138"/>
      <c r="F27" s="138"/>
      <c r="G27" s="131"/>
      <c r="H27" s="132"/>
      <c r="I27" s="133"/>
      <c r="J27" s="131"/>
      <c r="K27" s="131"/>
      <c r="L27" s="131"/>
      <c r="M27" s="132"/>
      <c r="N27" s="132"/>
      <c r="O27" s="134"/>
    </row>
    <row r="28" spans="1:15" s="120" customFormat="1" ht="51">
      <c r="A28" s="114" t="s">
        <v>115</v>
      </c>
      <c r="B28" s="115"/>
      <c r="C28" s="115"/>
      <c r="D28" s="115"/>
      <c r="E28" s="115"/>
      <c r="F28" s="115">
        <f>SUM(F29:F34)</f>
        <v>35640</v>
      </c>
      <c r="G28" s="116">
        <f>SUM(G29:G34)</f>
        <v>54.332829743413058</v>
      </c>
      <c r="H28" s="116"/>
      <c r="I28" s="117"/>
      <c r="J28" s="117"/>
      <c r="K28" s="117"/>
      <c r="L28" s="117"/>
      <c r="M28" s="118" t="s">
        <v>244</v>
      </c>
      <c r="N28" s="118" t="s">
        <v>245</v>
      </c>
      <c r="O28" s="119">
        <f>G28-G31-G32-G34</f>
        <v>43.356500502319513</v>
      </c>
    </row>
    <row r="29" spans="1:15" s="113" customFormat="1" ht="38.25">
      <c r="A29" s="141" t="s">
        <v>116</v>
      </c>
      <c r="B29" s="142">
        <v>12</v>
      </c>
      <c r="C29" s="142">
        <v>32</v>
      </c>
      <c r="D29" s="142" t="s">
        <v>11</v>
      </c>
      <c r="E29" s="142">
        <v>30</v>
      </c>
      <c r="F29" s="142">
        <f t="shared" ref="F29:F34" si="1">B29*C29*E29</f>
        <v>11520</v>
      </c>
      <c r="G29" s="123">
        <f t="shared" ref="G29:G34" si="2">F29/655.957</f>
        <v>17.562126785749676</v>
      </c>
      <c r="H29" s="374"/>
      <c r="I29" s="123"/>
      <c r="J29" s="123"/>
      <c r="K29" s="124"/>
      <c r="L29" s="124"/>
      <c r="M29" s="372" t="s">
        <v>250</v>
      </c>
      <c r="N29" s="372" t="s">
        <v>251</v>
      </c>
      <c r="O29" s="371"/>
    </row>
    <row r="30" spans="1:15" s="113" customFormat="1" ht="18.75" customHeight="1">
      <c r="A30" s="141" t="s">
        <v>117</v>
      </c>
      <c r="B30" s="142">
        <v>12</v>
      </c>
      <c r="C30" s="142">
        <v>32</v>
      </c>
      <c r="D30" s="142" t="s">
        <v>11</v>
      </c>
      <c r="E30" s="142">
        <v>30</v>
      </c>
      <c r="F30" s="142">
        <f t="shared" si="1"/>
        <v>11520</v>
      </c>
      <c r="G30" s="123">
        <f t="shared" si="2"/>
        <v>17.562126785749676</v>
      </c>
      <c r="H30" s="374"/>
      <c r="I30" s="123"/>
      <c r="J30" s="123"/>
      <c r="K30" s="124"/>
      <c r="L30" s="124"/>
      <c r="M30" s="372"/>
      <c r="N30" s="372"/>
      <c r="O30" s="371"/>
    </row>
    <row r="31" spans="1:15" s="113" customFormat="1">
      <c r="A31" s="141" t="s">
        <v>118</v>
      </c>
      <c r="B31" s="142">
        <v>3</v>
      </c>
      <c r="C31" s="142">
        <v>10</v>
      </c>
      <c r="D31" s="142" t="s">
        <v>11</v>
      </c>
      <c r="E31" s="142">
        <v>30</v>
      </c>
      <c r="F31" s="142">
        <f t="shared" si="1"/>
        <v>900</v>
      </c>
      <c r="G31" s="123">
        <f t="shared" si="2"/>
        <v>1.3720411551366933</v>
      </c>
      <c r="H31" s="127"/>
      <c r="I31" s="123"/>
      <c r="J31" s="123"/>
      <c r="K31" s="124"/>
      <c r="L31" s="124"/>
      <c r="M31" s="372" t="s">
        <v>252</v>
      </c>
      <c r="N31" s="373" t="s">
        <v>246</v>
      </c>
      <c r="O31" s="371"/>
    </row>
    <row r="32" spans="1:15" s="113" customFormat="1">
      <c r="A32" s="141" t="s">
        <v>119</v>
      </c>
      <c r="B32" s="142">
        <v>3</v>
      </c>
      <c r="C32" s="142">
        <v>10</v>
      </c>
      <c r="D32" s="142" t="s">
        <v>11</v>
      </c>
      <c r="E32" s="142">
        <v>30</v>
      </c>
      <c r="F32" s="142">
        <f t="shared" si="1"/>
        <v>900</v>
      </c>
      <c r="G32" s="123">
        <f t="shared" si="2"/>
        <v>1.3720411551366933</v>
      </c>
      <c r="H32" s="127"/>
      <c r="I32" s="123"/>
      <c r="J32" s="123"/>
      <c r="K32" s="124"/>
      <c r="L32" s="124"/>
      <c r="M32" s="372"/>
      <c r="N32" s="373"/>
      <c r="O32" s="371"/>
    </row>
    <row r="33" spans="1:15" s="113" customFormat="1" ht="25.5">
      <c r="A33" s="141" t="s">
        <v>120</v>
      </c>
      <c r="B33" s="142">
        <v>12</v>
      </c>
      <c r="C33" s="142">
        <v>15</v>
      </c>
      <c r="D33" s="142" t="s">
        <v>11</v>
      </c>
      <c r="E33" s="142">
        <v>30</v>
      </c>
      <c r="F33" s="142">
        <f t="shared" si="1"/>
        <v>5400</v>
      </c>
      <c r="G33" s="123">
        <f t="shared" si="2"/>
        <v>8.2322469308201605</v>
      </c>
      <c r="H33" s="374"/>
      <c r="I33" s="123"/>
      <c r="J33" s="123"/>
      <c r="K33" s="124"/>
      <c r="L33" s="124"/>
      <c r="M33" s="372" t="s">
        <v>247</v>
      </c>
      <c r="N33" s="143" t="s">
        <v>248</v>
      </c>
      <c r="O33" s="129"/>
    </row>
    <row r="34" spans="1:15" s="113" customFormat="1" ht="18.75" customHeight="1">
      <c r="A34" s="141" t="s">
        <v>121</v>
      </c>
      <c r="B34" s="142">
        <v>12</v>
      </c>
      <c r="C34" s="142">
        <v>15</v>
      </c>
      <c r="D34" s="142" t="s">
        <v>11</v>
      </c>
      <c r="E34" s="142">
        <v>30</v>
      </c>
      <c r="F34" s="142">
        <f t="shared" si="1"/>
        <v>5400</v>
      </c>
      <c r="G34" s="123">
        <f t="shared" si="2"/>
        <v>8.2322469308201605</v>
      </c>
      <c r="H34" s="374"/>
      <c r="I34" s="123"/>
      <c r="J34" s="123"/>
      <c r="K34" s="124"/>
      <c r="L34" s="124"/>
      <c r="M34" s="372"/>
      <c r="N34" s="373" t="s">
        <v>246</v>
      </c>
      <c r="O34" s="371"/>
    </row>
    <row r="35" spans="1:15" s="113" customFormat="1">
      <c r="A35" s="141"/>
      <c r="B35" s="142"/>
      <c r="C35" s="142"/>
      <c r="D35" s="142"/>
      <c r="E35" s="142"/>
      <c r="F35" s="142"/>
      <c r="G35" s="123"/>
      <c r="H35" s="374"/>
      <c r="I35" s="123"/>
      <c r="J35" s="123"/>
      <c r="K35" s="124"/>
      <c r="L35" s="124"/>
      <c r="M35" s="372"/>
      <c r="N35" s="373"/>
      <c r="O35" s="371"/>
    </row>
    <row r="36" spans="1:15" s="113" customFormat="1" ht="12.75" customHeight="1">
      <c r="A36" s="144" t="s">
        <v>122</v>
      </c>
      <c r="B36" s="145"/>
      <c r="C36" s="145"/>
      <c r="D36" s="145"/>
      <c r="E36" s="145"/>
      <c r="F36" s="145">
        <f>SUM(F37:F44)</f>
        <v>15960</v>
      </c>
      <c r="G36" s="123"/>
      <c r="H36" s="127"/>
      <c r="I36" s="123">
        <f>SUM(I40:I44)</f>
        <v>15960</v>
      </c>
      <c r="J36" s="123"/>
      <c r="K36" s="124"/>
      <c r="L36" s="124"/>
      <c r="M36" s="128"/>
      <c r="N36" s="128"/>
      <c r="O36" s="129"/>
    </row>
    <row r="37" spans="1:15" s="113" customFormat="1" ht="12.75" customHeight="1">
      <c r="A37" s="141" t="s">
        <v>123</v>
      </c>
      <c r="B37" s="142"/>
      <c r="C37" s="142"/>
      <c r="D37" s="142"/>
      <c r="E37" s="142"/>
      <c r="F37" s="142" t="s">
        <v>102</v>
      </c>
      <c r="G37" s="123"/>
      <c r="H37" s="127"/>
      <c r="I37" s="123"/>
      <c r="J37" s="123"/>
      <c r="K37" s="124" t="s">
        <v>102</v>
      </c>
      <c r="L37" s="124"/>
      <c r="M37" s="128"/>
      <c r="N37" s="128"/>
      <c r="O37" s="129"/>
    </row>
    <row r="38" spans="1:15" s="113" customFormat="1">
      <c r="A38" s="141" t="s">
        <v>124</v>
      </c>
      <c r="B38" s="142"/>
      <c r="C38" s="142"/>
      <c r="D38" s="142"/>
      <c r="E38" s="142"/>
      <c r="F38" s="142" t="s">
        <v>102</v>
      </c>
      <c r="G38" s="123"/>
      <c r="H38" s="127"/>
      <c r="I38" s="123"/>
      <c r="J38" s="123"/>
      <c r="K38" s="124" t="s">
        <v>102</v>
      </c>
      <c r="L38" s="124"/>
      <c r="M38" s="128"/>
      <c r="N38" s="128"/>
      <c r="O38" s="129"/>
    </row>
    <row r="39" spans="1:15" s="113" customFormat="1" ht="12.75" customHeight="1">
      <c r="A39" s="141" t="s">
        <v>125</v>
      </c>
      <c r="B39" s="142"/>
      <c r="C39" s="142"/>
      <c r="D39" s="142"/>
      <c r="E39" s="142"/>
      <c r="F39" s="142" t="s">
        <v>102</v>
      </c>
      <c r="G39" s="123"/>
      <c r="H39" s="127"/>
      <c r="I39" s="123"/>
      <c r="J39" s="123"/>
      <c r="K39" s="124" t="s">
        <v>102</v>
      </c>
      <c r="L39" s="124"/>
      <c r="M39" s="128"/>
      <c r="N39" s="128"/>
      <c r="O39" s="129"/>
    </row>
    <row r="40" spans="1:15" s="113" customFormat="1" ht="12.75" customHeight="1">
      <c r="A40" s="141" t="s">
        <v>126</v>
      </c>
      <c r="B40" s="142">
        <v>13</v>
      </c>
      <c r="C40" s="142">
        <v>6</v>
      </c>
      <c r="D40" s="142" t="s">
        <v>68</v>
      </c>
      <c r="E40" s="142">
        <v>80</v>
      </c>
      <c r="F40" s="142">
        <f>E40*C40*B40</f>
        <v>6240</v>
      </c>
      <c r="G40" s="123"/>
      <c r="H40" s="127"/>
      <c r="I40" s="123">
        <f>F40</f>
        <v>6240</v>
      </c>
      <c r="J40" s="123"/>
      <c r="K40" s="124"/>
      <c r="L40" s="124"/>
      <c r="M40" s="128"/>
      <c r="N40" s="128"/>
      <c r="O40" s="129"/>
    </row>
    <row r="41" spans="1:15" s="113" customFormat="1">
      <c r="A41" s="141" t="s">
        <v>127</v>
      </c>
      <c r="B41" s="142">
        <v>3</v>
      </c>
      <c r="C41" s="142">
        <v>6</v>
      </c>
      <c r="D41" s="142" t="s">
        <v>68</v>
      </c>
      <c r="E41" s="142">
        <v>90</v>
      </c>
      <c r="F41" s="142">
        <f>E41*C41*B41</f>
        <v>1620</v>
      </c>
      <c r="G41" s="123"/>
      <c r="H41" s="127"/>
      <c r="I41" s="123">
        <f>F41</f>
        <v>1620</v>
      </c>
      <c r="J41" s="123"/>
      <c r="K41" s="124"/>
      <c r="L41" s="124"/>
      <c r="M41" s="128"/>
      <c r="N41" s="128"/>
      <c r="O41" s="129"/>
    </row>
    <row r="42" spans="1:15" s="113" customFormat="1">
      <c r="A42" s="141" t="s">
        <v>128</v>
      </c>
      <c r="B42" s="142">
        <v>6</v>
      </c>
      <c r="C42" s="142">
        <v>28</v>
      </c>
      <c r="D42" s="142" t="s">
        <v>11</v>
      </c>
      <c r="E42" s="142">
        <v>25</v>
      </c>
      <c r="F42" s="142">
        <f>E42*C42*B42</f>
        <v>4200</v>
      </c>
      <c r="G42" s="123"/>
      <c r="H42" s="127"/>
      <c r="I42" s="123">
        <f>F42</f>
        <v>4200</v>
      </c>
      <c r="J42" s="123"/>
      <c r="K42" s="124"/>
      <c r="L42" s="124"/>
      <c r="M42" s="128"/>
      <c r="N42" s="128"/>
      <c r="O42" s="129"/>
    </row>
    <row r="43" spans="1:15" s="113" customFormat="1">
      <c r="A43" s="141" t="s">
        <v>129</v>
      </c>
      <c r="B43" s="142">
        <v>6</v>
      </c>
      <c r="C43" s="142">
        <v>28</v>
      </c>
      <c r="D43" s="142" t="s">
        <v>11</v>
      </c>
      <c r="E43" s="142">
        <v>20</v>
      </c>
      <c r="F43" s="142">
        <f>B43*C43*E43</f>
        <v>3360</v>
      </c>
      <c r="G43" s="123"/>
      <c r="H43" s="127"/>
      <c r="I43" s="123">
        <f>F43</f>
        <v>3360</v>
      </c>
      <c r="J43" s="123"/>
      <c r="K43" s="124"/>
      <c r="L43" s="124"/>
      <c r="M43" s="128"/>
      <c r="N43" s="128"/>
      <c r="O43" s="129"/>
    </row>
    <row r="44" spans="1:15" s="113" customFormat="1" ht="12.75" customHeight="1">
      <c r="A44" s="141" t="s">
        <v>130</v>
      </c>
      <c r="B44" s="142">
        <v>6</v>
      </c>
      <c r="C44" s="142"/>
      <c r="D44" s="142"/>
      <c r="E44" s="142">
        <v>90</v>
      </c>
      <c r="F44" s="142">
        <f>E44*B44</f>
        <v>540</v>
      </c>
      <c r="G44" s="123"/>
      <c r="H44" s="127"/>
      <c r="I44" s="123">
        <f>F44</f>
        <v>540</v>
      </c>
      <c r="J44" s="123"/>
      <c r="K44" s="124"/>
      <c r="L44" s="124"/>
      <c r="M44" s="128"/>
      <c r="N44" s="128"/>
      <c r="O44" s="129"/>
    </row>
    <row r="45" spans="1:15" s="113" customFormat="1">
      <c r="A45" s="141"/>
      <c r="B45" s="142"/>
      <c r="C45" s="142"/>
      <c r="D45" s="142"/>
      <c r="E45" s="142"/>
      <c r="F45" s="142"/>
      <c r="G45" s="123"/>
      <c r="H45" s="127"/>
      <c r="I45" s="123"/>
      <c r="J45" s="123"/>
      <c r="K45" s="124"/>
      <c r="L45" s="124"/>
      <c r="M45" s="128"/>
      <c r="N45" s="128"/>
      <c r="O45" s="129"/>
    </row>
    <row r="46" spans="1:15" s="120" customFormat="1">
      <c r="A46" s="114" t="s">
        <v>131</v>
      </c>
      <c r="B46" s="115"/>
      <c r="C46" s="115"/>
      <c r="D46" s="115"/>
      <c r="E46" s="115"/>
      <c r="F46" s="115">
        <f>SUM(F47:F51)</f>
        <v>133800</v>
      </c>
      <c r="G46" s="116">
        <f>G47</f>
        <v>76.834304687654836</v>
      </c>
      <c r="H46" s="116"/>
      <c r="I46" s="117"/>
      <c r="J46" s="117"/>
      <c r="K46" s="117">
        <f>G46</f>
        <v>76.834304687654836</v>
      </c>
      <c r="L46" s="117"/>
      <c r="M46" s="118"/>
      <c r="N46" s="118"/>
      <c r="O46" s="119">
        <f>10*72*60000/655.957</f>
        <v>65857.975446561279</v>
      </c>
    </row>
    <row r="47" spans="1:15" s="113" customFormat="1" ht="25.5">
      <c r="A47" s="141" t="s">
        <v>132</v>
      </c>
      <c r="B47" s="142">
        <v>10</v>
      </c>
      <c r="C47" s="146">
        <v>84</v>
      </c>
      <c r="D47" s="142" t="s">
        <v>11</v>
      </c>
      <c r="E47" s="142">
        <v>60</v>
      </c>
      <c r="F47" s="142">
        <f>B47*C47*E47</f>
        <v>50400</v>
      </c>
      <c r="G47" s="123">
        <f>F47/655.957</f>
        <v>76.834304687654836</v>
      </c>
      <c r="H47" s="127"/>
      <c r="I47" s="123"/>
      <c r="J47" s="123"/>
      <c r="K47" s="124"/>
      <c r="L47" s="123"/>
      <c r="M47" s="143" t="s">
        <v>253</v>
      </c>
      <c r="N47" s="147" t="s">
        <v>249</v>
      </c>
      <c r="O47" s="129"/>
    </row>
    <row r="48" spans="1:15" s="113" customFormat="1" ht="12.75" customHeight="1">
      <c r="A48" s="141" t="s">
        <v>133</v>
      </c>
      <c r="B48" s="142">
        <v>10</v>
      </c>
      <c r="C48" s="142">
        <v>66</v>
      </c>
      <c r="D48" s="142" t="s">
        <v>11</v>
      </c>
      <c r="E48" s="142">
        <v>60</v>
      </c>
      <c r="F48" s="142">
        <f>B48*C48*E48</f>
        <v>39600</v>
      </c>
      <c r="G48" s="123"/>
      <c r="H48" s="127"/>
      <c r="I48" s="123"/>
      <c r="J48" s="123"/>
      <c r="K48" s="123">
        <f>F48</f>
        <v>39600</v>
      </c>
      <c r="L48" s="124"/>
      <c r="M48" s="128"/>
      <c r="N48" s="128"/>
      <c r="O48" s="129"/>
    </row>
    <row r="49" spans="1:15" s="113" customFormat="1" ht="12.75" customHeight="1">
      <c r="A49" s="141" t="s">
        <v>134</v>
      </c>
      <c r="B49" s="142">
        <v>20</v>
      </c>
      <c r="C49" s="142">
        <v>3</v>
      </c>
      <c r="D49" s="142" t="s">
        <v>68</v>
      </c>
      <c r="E49" s="142">
        <v>30</v>
      </c>
      <c r="F49" s="142">
        <f>B49*C49*E49</f>
        <v>1800</v>
      </c>
      <c r="G49" s="123"/>
      <c r="H49" s="127"/>
      <c r="I49" s="123"/>
      <c r="J49" s="123"/>
      <c r="K49" s="123">
        <f>F49</f>
        <v>1800</v>
      </c>
      <c r="L49" s="124"/>
      <c r="M49" s="128"/>
      <c r="N49" s="128"/>
      <c r="O49" s="129"/>
    </row>
    <row r="50" spans="1:15" s="113" customFormat="1" ht="12.75" customHeight="1">
      <c r="A50" s="141" t="s">
        <v>135</v>
      </c>
      <c r="B50" s="142">
        <v>5</v>
      </c>
      <c r="C50" s="142">
        <v>30</v>
      </c>
      <c r="D50" s="142" t="s">
        <v>11</v>
      </c>
      <c r="E50" s="142">
        <v>60</v>
      </c>
      <c r="F50" s="142">
        <f>B50*C50*E50</f>
        <v>9000</v>
      </c>
      <c r="G50" s="123"/>
      <c r="H50" s="127"/>
      <c r="I50" s="123"/>
      <c r="J50" s="123"/>
      <c r="K50" s="123">
        <f>F50</f>
        <v>9000</v>
      </c>
      <c r="L50" s="124"/>
      <c r="M50" s="128"/>
      <c r="N50" s="128"/>
      <c r="O50" s="129"/>
    </row>
    <row r="51" spans="1:15" s="113" customFormat="1">
      <c r="A51" s="148" t="s">
        <v>136</v>
      </c>
      <c r="B51" s="149">
        <v>2</v>
      </c>
      <c r="C51" s="149"/>
      <c r="D51" s="149"/>
      <c r="E51" s="149">
        <v>16500</v>
      </c>
      <c r="F51" s="149">
        <f>E51*B51</f>
        <v>33000</v>
      </c>
      <c r="G51" s="123"/>
      <c r="H51" s="127"/>
      <c r="I51" s="123">
        <f>F51</f>
        <v>33000</v>
      </c>
      <c r="J51" s="123"/>
      <c r="K51" s="124"/>
      <c r="L51" s="124"/>
      <c r="M51" s="128"/>
      <c r="N51" s="128"/>
      <c r="O51" s="129"/>
    </row>
    <row r="52" spans="1:15" s="113" customFormat="1" ht="12.75" customHeight="1">
      <c r="A52" s="121"/>
      <c r="B52" s="122"/>
      <c r="C52" s="122"/>
      <c r="D52" s="122"/>
      <c r="E52" s="122"/>
      <c r="F52" s="122"/>
      <c r="G52" s="123"/>
      <c r="H52" s="127"/>
      <c r="I52" s="123"/>
      <c r="J52" s="123"/>
      <c r="K52" s="124"/>
      <c r="L52" s="124"/>
      <c r="M52" s="128"/>
      <c r="N52" s="128"/>
      <c r="O52" s="129"/>
    </row>
    <row r="53" spans="1:15" s="135" customFormat="1">
      <c r="A53" s="144" t="s">
        <v>137</v>
      </c>
      <c r="B53" s="142"/>
      <c r="C53" s="142"/>
      <c r="D53" s="142"/>
      <c r="E53" s="142"/>
      <c r="F53" s="145">
        <f>SUM(F54:F59)</f>
        <v>26395</v>
      </c>
      <c r="G53" s="131"/>
      <c r="H53" s="132"/>
      <c r="I53" s="133">
        <f>F53-F55</f>
        <v>13395</v>
      </c>
      <c r="J53" s="131"/>
      <c r="K53" s="131"/>
      <c r="L53" s="131"/>
      <c r="M53" s="132"/>
      <c r="N53" s="132"/>
      <c r="O53" s="134"/>
    </row>
    <row r="54" spans="1:15" s="135" customFormat="1" ht="12.75" customHeight="1">
      <c r="A54" s="144"/>
      <c r="B54" s="142"/>
      <c r="C54" s="142"/>
      <c r="D54" s="142"/>
      <c r="E54" s="142"/>
      <c r="F54" s="145"/>
      <c r="G54" s="131"/>
      <c r="H54" s="132"/>
      <c r="I54" s="133"/>
      <c r="J54" s="131"/>
      <c r="K54" s="131"/>
      <c r="L54" s="131"/>
      <c r="M54" s="132"/>
      <c r="N54" s="132"/>
      <c r="O54" s="134"/>
    </row>
    <row r="55" spans="1:15" s="135" customFormat="1">
      <c r="A55" s="141" t="s">
        <v>138</v>
      </c>
      <c r="B55" s="142"/>
      <c r="C55" s="142"/>
      <c r="D55" s="142"/>
      <c r="E55" s="142"/>
      <c r="F55" s="142">
        <v>13000</v>
      </c>
      <c r="G55" s="131"/>
      <c r="H55" s="132"/>
      <c r="I55" s="133"/>
      <c r="J55" s="131"/>
      <c r="K55" s="131"/>
      <c r="L55" s="133">
        <f>F55</f>
        <v>13000</v>
      </c>
      <c r="M55" s="132"/>
      <c r="N55" s="132"/>
      <c r="O55" s="134"/>
    </row>
    <row r="56" spans="1:15" s="135" customFormat="1" ht="12.75" customHeight="1">
      <c r="A56" s="141" t="s">
        <v>139</v>
      </c>
      <c r="B56" s="142">
        <v>1000</v>
      </c>
      <c r="C56" s="142"/>
      <c r="D56" s="142"/>
      <c r="E56" s="142">
        <v>5</v>
      </c>
      <c r="F56" s="142">
        <f>B56*E56</f>
        <v>5000</v>
      </c>
      <c r="G56" s="131"/>
      <c r="H56" s="132"/>
      <c r="I56" s="133"/>
      <c r="J56" s="131"/>
      <c r="K56" s="131"/>
      <c r="L56" s="131"/>
      <c r="M56" s="132"/>
      <c r="N56" s="132"/>
      <c r="O56" s="134"/>
    </row>
    <row r="57" spans="1:15" s="135" customFormat="1" ht="12.75" customHeight="1">
      <c r="A57" s="141" t="s">
        <v>140</v>
      </c>
      <c r="B57" s="142">
        <v>1000</v>
      </c>
      <c r="C57" s="142"/>
      <c r="D57" s="142"/>
      <c r="E57" s="142">
        <v>5</v>
      </c>
      <c r="F57" s="142">
        <f>B57*E57</f>
        <v>5000</v>
      </c>
      <c r="G57" s="131"/>
      <c r="H57" s="132"/>
      <c r="I57" s="133"/>
      <c r="J57" s="131"/>
      <c r="K57" s="131"/>
      <c r="L57" s="131"/>
      <c r="M57" s="132"/>
      <c r="N57" s="132"/>
      <c r="O57" s="134"/>
    </row>
    <row r="58" spans="1:15" s="135" customFormat="1" ht="12.75" customHeight="1">
      <c r="A58" s="141" t="s">
        <v>141</v>
      </c>
      <c r="B58" s="142">
        <v>77</v>
      </c>
      <c r="C58" s="142">
        <v>1</v>
      </c>
      <c r="D58" s="142"/>
      <c r="E58" s="142">
        <v>10</v>
      </c>
      <c r="F58" s="142">
        <f>B58*C58*E58</f>
        <v>770</v>
      </c>
      <c r="G58" s="131"/>
      <c r="H58" s="132"/>
      <c r="I58" s="133"/>
      <c r="J58" s="131"/>
      <c r="K58" s="131"/>
      <c r="L58" s="131"/>
      <c r="M58" s="132"/>
      <c r="N58" s="132"/>
      <c r="O58" s="134"/>
    </row>
    <row r="59" spans="1:15" s="135" customFormat="1" ht="12.75" customHeight="1">
      <c r="A59" s="141" t="s">
        <v>142</v>
      </c>
      <c r="B59" s="138">
        <v>250</v>
      </c>
      <c r="C59" s="142">
        <v>3</v>
      </c>
      <c r="D59" s="142" t="s">
        <v>68</v>
      </c>
      <c r="E59" s="149">
        <v>3.5</v>
      </c>
      <c r="F59" s="142">
        <f>B59*C59*E59</f>
        <v>2625</v>
      </c>
      <c r="G59" s="131"/>
      <c r="H59" s="132"/>
      <c r="I59" s="133"/>
      <c r="J59" s="131"/>
      <c r="K59" s="131"/>
      <c r="L59" s="131"/>
      <c r="M59" s="132"/>
      <c r="N59" s="132"/>
      <c r="O59" s="134"/>
    </row>
    <row r="60" spans="1:15" s="113" customFormat="1" ht="10.5" customHeight="1">
      <c r="A60" s="121"/>
      <c r="B60" s="150"/>
      <c r="C60" s="150"/>
      <c r="D60" s="150"/>
      <c r="E60" s="150"/>
      <c r="F60" s="150"/>
      <c r="G60" s="123"/>
      <c r="H60" s="127"/>
      <c r="I60" s="123"/>
      <c r="J60" s="123"/>
      <c r="K60" s="124"/>
      <c r="L60" s="124"/>
      <c r="M60" s="128"/>
      <c r="N60" s="128"/>
      <c r="O60" s="129"/>
    </row>
    <row r="61" spans="1:15" s="120" customFormat="1" ht="12.75" customHeight="1">
      <c r="A61" s="125" t="s">
        <v>143</v>
      </c>
      <c r="B61" s="150"/>
      <c r="C61" s="150"/>
      <c r="D61" s="150"/>
      <c r="E61" s="150"/>
      <c r="F61" s="150">
        <f>SUM(F62:F65)</f>
        <v>1550</v>
      </c>
      <c r="G61" s="123"/>
      <c r="H61" s="127"/>
      <c r="I61" s="123">
        <f>+F61</f>
        <v>1550</v>
      </c>
      <c r="J61" s="123"/>
      <c r="K61" s="128"/>
      <c r="L61" s="128"/>
      <c r="M61" s="128"/>
      <c r="N61" s="128"/>
      <c r="O61" s="129"/>
    </row>
    <row r="62" spans="1:15" s="113" customFormat="1">
      <c r="A62" s="121" t="s">
        <v>19</v>
      </c>
      <c r="B62" s="138">
        <v>500</v>
      </c>
      <c r="C62" s="138">
        <v>1</v>
      </c>
      <c r="D62" s="138" t="s">
        <v>20</v>
      </c>
      <c r="E62" s="149">
        <v>1</v>
      </c>
      <c r="F62" s="138">
        <f>B62*C62*E62</f>
        <v>500</v>
      </c>
      <c r="G62" s="123"/>
      <c r="H62" s="127"/>
      <c r="I62" s="123"/>
      <c r="J62" s="123"/>
      <c r="K62" s="124"/>
      <c r="L62" s="124"/>
      <c r="M62" s="128"/>
      <c r="N62" s="128"/>
      <c r="O62" s="129"/>
    </row>
    <row r="63" spans="1:15" s="113" customFormat="1">
      <c r="A63" s="121" t="s">
        <v>21</v>
      </c>
      <c r="B63" s="138">
        <v>500</v>
      </c>
      <c r="C63" s="138">
        <v>1</v>
      </c>
      <c r="D63" s="138" t="s">
        <v>20</v>
      </c>
      <c r="E63" s="149">
        <v>1.5</v>
      </c>
      <c r="F63" s="138">
        <f>B63*C63*E63</f>
        <v>750</v>
      </c>
      <c r="G63" s="123"/>
      <c r="H63" s="127"/>
      <c r="I63" s="123"/>
      <c r="J63" s="123"/>
      <c r="K63" s="124"/>
      <c r="L63" s="124"/>
      <c r="M63" s="128"/>
      <c r="N63" s="128"/>
      <c r="O63" s="129"/>
    </row>
    <row r="64" spans="1:15" s="113" customFormat="1">
      <c r="A64" s="121" t="s">
        <v>22</v>
      </c>
      <c r="B64" s="138">
        <v>200</v>
      </c>
      <c r="C64" s="138">
        <v>1</v>
      </c>
      <c r="D64" s="138" t="s">
        <v>20</v>
      </c>
      <c r="E64" s="149">
        <v>1</v>
      </c>
      <c r="F64" s="138">
        <f>B64*C64*E64</f>
        <v>200</v>
      </c>
      <c r="G64" s="123"/>
      <c r="H64" s="127"/>
      <c r="I64" s="123"/>
      <c r="J64" s="123"/>
      <c r="K64" s="124"/>
      <c r="L64" s="124"/>
      <c r="M64" s="128"/>
      <c r="N64" s="128"/>
      <c r="O64" s="129"/>
    </row>
    <row r="65" spans="1:15" s="113" customFormat="1">
      <c r="A65" s="121" t="s">
        <v>144</v>
      </c>
      <c r="B65" s="138">
        <v>200</v>
      </c>
      <c r="C65" s="138">
        <v>1</v>
      </c>
      <c r="D65" s="138" t="s">
        <v>20</v>
      </c>
      <c r="E65" s="149">
        <v>0.5</v>
      </c>
      <c r="F65" s="138">
        <f>B65*C65*E65</f>
        <v>100</v>
      </c>
      <c r="G65" s="123"/>
      <c r="H65" s="127"/>
      <c r="I65" s="123"/>
      <c r="J65" s="123"/>
      <c r="K65" s="124"/>
      <c r="L65" s="124"/>
      <c r="M65" s="128"/>
      <c r="N65" s="128"/>
      <c r="O65" s="129"/>
    </row>
    <row r="66" spans="1:15" s="113" customFormat="1" ht="8.25" customHeight="1">
      <c r="A66" s="121"/>
      <c r="B66" s="138"/>
      <c r="C66" s="138"/>
      <c r="D66" s="138"/>
      <c r="E66" s="138"/>
      <c r="F66" s="138"/>
      <c r="G66" s="123"/>
      <c r="H66" s="127"/>
      <c r="I66" s="123"/>
      <c r="J66" s="123"/>
      <c r="K66" s="124"/>
      <c r="L66" s="124"/>
      <c r="M66" s="128"/>
      <c r="N66" s="128"/>
      <c r="O66" s="129"/>
    </row>
    <row r="67" spans="1:15" s="120" customFormat="1">
      <c r="A67" s="114" t="s">
        <v>80</v>
      </c>
      <c r="B67" s="115"/>
      <c r="C67" s="115"/>
      <c r="D67" s="115"/>
      <c r="E67" s="115"/>
      <c r="F67" s="115">
        <f>SUM(F68:F70)</f>
        <v>1335</v>
      </c>
      <c r="G67" s="116">
        <f>(+F67)/655.957</f>
        <v>2.0351943801194285</v>
      </c>
      <c r="H67" s="116"/>
      <c r="I67" s="117"/>
      <c r="J67" s="117"/>
      <c r="K67" s="117"/>
      <c r="L67" s="117"/>
      <c r="M67" s="118" t="s">
        <v>145</v>
      </c>
      <c r="N67" s="118"/>
      <c r="O67" s="119">
        <f>H67</f>
        <v>0</v>
      </c>
    </row>
    <row r="68" spans="1:15" s="113" customFormat="1">
      <c r="A68" s="121" t="s">
        <v>81</v>
      </c>
      <c r="B68" s="138">
        <v>50</v>
      </c>
      <c r="C68" s="138">
        <v>1</v>
      </c>
      <c r="D68" s="138" t="s">
        <v>82</v>
      </c>
      <c r="E68" s="138">
        <v>3.5</v>
      </c>
      <c r="F68" s="138">
        <f>B68*C68*E68</f>
        <v>175</v>
      </c>
      <c r="G68" s="123">
        <f>F68/655.957</f>
        <v>0.26678578016546817</v>
      </c>
      <c r="H68" s="127"/>
      <c r="I68" s="123"/>
      <c r="J68" s="123"/>
      <c r="K68" s="124"/>
      <c r="L68" s="124"/>
      <c r="M68" s="370"/>
      <c r="N68" s="370"/>
      <c r="O68" s="371"/>
    </row>
    <row r="69" spans="1:15" s="113" customFormat="1">
      <c r="A69" s="121" t="s">
        <v>83</v>
      </c>
      <c r="B69" s="138">
        <v>4</v>
      </c>
      <c r="C69" s="138">
        <v>1</v>
      </c>
      <c r="D69" s="138" t="s">
        <v>84</v>
      </c>
      <c r="E69" s="138">
        <v>95</v>
      </c>
      <c r="F69" s="138">
        <f>B69*C69*E69</f>
        <v>380</v>
      </c>
      <c r="G69" s="123">
        <f>F69/655.957</f>
        <v>0.57930626550215947</v>
      </c>
      <c r="H69" s="127"/>
      <c r="I69" s="123"/>
      <c r="J69" s="123"/>
      <c r="K69" s="124"/>
      <c r="L69" s="124"/>
      <c r="M69" s="370"/>
      <c r="N69" s="370"/>
      <c r="O69" s="371"/>
    </row>
    <row r="70" spans="1:15" s="113" customFormat="1" ht="10.5" customHeight="1">
      <c r="A70" s="121" t="s">
        <v>85</v>
      </c>
      <c r="B70" s="138">
        <v>12</v>
      </c>
      <c r="C70" s="138">
        <v>1</v>
      </c>
      <c r="D70" s="138" t="s">
        <v>84</v>
      </c>
      <c r="E70" s="138">
        <v>65</v>
      </c>
      <c r="F70" s="138">
        <f>B70*C70*E70</f>
        <v>780</v>
      </c>
      <c r="G70" s="123">
        <f>F70/655.957</f>
        <v>1.189102334451801</v>
      </c>
      <c r="H70" s="127"/>
      <c r="I70" s="123"/>
      <c r="J70" s="123"/>
      <c r="K70" s="124"/>
      <c r="L70" s="124"/>
      <c r="M70" s="370"/>
      <c r="N70" s="370"/>
      <c r="O70" s="371"/>
    </row>
    <row r="71" spans="1:15" s="113" customFormat="1" ht="51.75" customHeight="1">
      <c r="A71" s="114" t="s">
        <v>146</v>
      </c>
      <c r="B71" s="151"/>
      <c r="C71" s="151"/>
      <c r="D71" s="151"/>
      <c r="E71" s="151"/>
      <c r="F71" s="115">
        <f>SUM(F72:F76)</f>
        <v>3400</v>
      </c>
      <c r="G71" s="116">
        <f>SUM(G72:G76)</f>
        <v>5.1832665860719533</v>
      </c>
      <c r="H71" s="116"/>
      <c r="I71" s="152"/>
      <c r="J71" s="152"/>
      <c r="K71" s="152"/>
      <c r="L71" s="152"/>
      <c r="M71" s="118" t="s">
        <v>145</v>
      </c>
      <c r="N71" s="118"/>
      <c r="O71" s="119">
        <f>+G71</f>
        <v>5.1832665860719533</v>
      </c>
    </row>
    <row r="72" spans="1:15" s="113" customFormat="1">
      <c r="A72" s="153" t="s">
        <v>147</v>
      </c>
      <c r="B72" s="138">
        <v>4075</v>
      </c>
      <c r="C72" s="138"/>
      <c r="D72" s="138" t="s">
        <v>148</v>
      </c>
      <c r="E72" s="154">
        <v>0.2</v>
      </c>
      <c r="F72" s="150">
        <f>E72*B72</f>
        <v>815</v>
      </c>
      <c r="G72" s="123">
        <f>F72/655.957</f>
        <v>1.2424594904848947</v>
      </c>
      <c r="H72" s="127"/>
      <c r="I72" s="123"/>
      <c r="J72" s="123"/>
      <c r="K72" s="124"/>
      <c r="L72" s="124"/>
      <c r="M72" s="370"/>
      <c r="N72" s="370"/>
      <c r="O72" s="371"/>
    </row>
    <row r="73" spans="1:15" s="113" customFormat="1">
      <c r="A73" s="153" t="s">
        <v>149</v>
      </c>
      <c r="B73" s="138">
        <v>10</v>
      </c>
      <c r="C73" s="138"/>
      <c r="D73" s="138">
        <v>10</v>
      </c>
      <c r="E73" s="138">
        <v>5</v>
      </c>
      <c r="F73" s="150">
        <f>E73*D73*B73</f>
        <v>500</v>
      </c>
      <c r="G73" s="123">
        <f>F73/655.957</f>
        <v>0.76224508618705189</v>
      </c>
      <c r="H73" s="127"/>
      <c r="I73" s="123"/>
      <c r="J73" s="123"/>
      <c r="K73" s="124"/>
      <c r="L73" s="124"/>
      <c r="M73" s="370"/>
      <c r="N73" s="370"/>
      <c r="O73" s="371"/>
    </row>
    <row r="74" spans="1:15" s="113" customFormat="1">
      <c r="A74" s="153" t="s">
        <v>150</v>
      </c>
      <c r="B74" s="138">
        <v>10</v>
      </c>
      <c r="C74" s="138"/>
      <c r="D74" s="138">
        <v>15</v>
      </c>
      <c r="E74" s="138">
        <v>7</v>
      </c>
      <c r="F74" s="150">
        <f>E74*D74*B74</f>
        <v>1050</v>
      </c>
      <c r="G74" s="123">
        <f>F74/655.957</f>
        <v>1.600714680992809</v>
      </c>
      <c r="H74" s="127"/>
      <c r="I74" s="123"/>
      <c r="J74" s="123"/>
      <c r="K74" s="124"/>
      <c r="L74" s="124"/>
      <c r="M74" s="370"/>
      <c r="N74" s="370"/>
      <c r="O74" s="371"/>
    </row>
    <row r="75" spans="1:15" s="113" customFormat="1">
      <c r="A75" s="153" t="s">
        <v>151</v>
      </c>
      <c r="B75" s="138">
        <v>3</v>
      </c>
      <c r="C75" s="138"/>
      <c r="D75" s="138">
        <v>15</v>
      </c>
      <c r="E75" s="138">
        <v>15</v>
      </c>
      <c r="F75" s="150">
        <f>E75*D75*B75</f>
        <v>675</v>
      </c>
      <c r="G75" s="123">
        <f>F75/655.957</f>
        <v>1.0290308663525201</v>
      </c>
      <c r="H75" s="127"/>
      <c r="I75" s="123"/>
      <c r="J75" s="123"/>
      <c r="K75" s="124"/>
      <c r="L75" s="124"/>
      <c r="M75" s="370"/>
      <c r="N75" s="370"/>
      <c r="O75" s="371"/>
    </row>
    <row r="76" spans="1:15" s="113" customFormat="1" ht="25.5">
      <c r="A76" s="153" t="s">
        <v>152</v>
      </c>
      <c r="B76" s="138">
        <v>3</v>
      </c>
      <c r="C76" s="138"/>
      <c r="D76" s="138">
        <v>10</v>
      </c>
      <c r="E76" s="138">
        <v>12</v>
      </c>
      <c r="F76" s="150">
        <f>E76*D76*B76</f>
        <v>360</v>
      </c>
      <c r="G76" s="123">
        <f>F76/655.957</f>
        <v>0.54881646205467738</v>
      </c>
      <c r="H76" s="127"/>
      <c r="I76" s="123"/>
      <c r="J76" s="123"/>
      <c r="K76" s="124"/>
      <c r="L76" s="124"/>
      <c r="M76" s="370"/>
      <c r="N76" s="370"/>
      <c r="O76" s="371"/>
    </row>
    <row r="77" spans="1:15" s="113" customFormat="1">
      <c r="A77" s="155"/>
      <c r="B77" s="156"/>
      <c r="C77" s="156"/>
      <c r="D77" s="156"/>
      <c r="E77" s="156"/>
      <c r="F77" s="157"/>
      <c r="G77" s="158"/>
      <c r="H77" s="159"/>
      <c r="I77" s="161"/>
      <c r="J77" s="158"/>
      <c r="K77" s="162"/>
      <c r="L77" s="163"/>
      <c r="M77" s="164"/>
      <c r="N77" s="164"/>
      <c r="O77" s="165"/>
    </row>
    <row r="78" spans="1:15" s="113" customFormat="1">
      <c r="A78" s="166" t="s">
        <v>153</v>
      </c>
      <c r="B78" s="156"/>
      <c r="C78" s="156"/>
      <c r="D78" s="156"/>
      <c r="E78" s="156"/>
      <c r="F78" s="157">
        <f>SUM(F79:F81)</f>
        <v>37500</v>
      </c>
      <c r="G78" s="158"/>
      <c r="H78" s="159"/>
      <c r="I78" s="161"/>
      <c r="J78" s="158"/>
      <c r="K78" s="162"/>
      <c r="L78" s="160">
        <f>F78</f>
        <v>37500</v>
      </c>
      <c r="M78" s="128"/>
      <c r="N78" s="128"/>
      <c r="O78" s="129"/>
    </row>
    <row r="79" spans="1:15" s="113" customFormat="1">
      <c r="A79" s="167" t="s">
        <v>154</v>
      </c>
      <c r="B79" s="156"/>
      <c r="C79" s="156"/>
      <c r="D79" s="156"/>
      <c r="E79" s="156"/>
      <c r="F79" s="157">
        <v>17000</v>
      </c>
      <c r="G79" s="158"/>
      <c r="H79" s="159"/>
      <c r="I79" s="161"/>
      <c r="J79" s="158"/>
      <c r="K79" s="162"/>
      <c r="L79" s="163"/>
      <c r="M79" s="128"/>
      <c r="N79" s="128"/>
      <c r="O79" s="129"/>
    </row>
    <row r="80" spans="1:15" s="113" customFormat="1">
      <c r="A80" s="167" t="s">
        <v>155</v>
      </c>
      <c r="B80" s="156"/>
      <c r="C80" s="156"/>
      <c r="D80" s="156"/>
      <c r="E80" s="156"/>
      <c r="F80" s="157">
        <v>17000</v>
      </c>
      <c r="G80" s="158"/>
      <c r="H80" s="159"/>
      <c r="I80" s="161"/>
      <c r="J80" s="158"/>
      <c r="K80" s="162"/>
      <c r="L80" s="163"/>
      <c r="M80" s="128"/>
      <c r="N80" s="128"/>
      <c r="O80" s="129"/>
    </row>
    <row r="81" spans="1:16" s="113" customFormat="1">
      <c r="A81" s="167" t="s">
        <v>156</v>
      </c>
      <c r="B81" s="156"/>
      <c r="C81" s="156"/>
      <c r="D81" s="156"/>
      <c r="E81" s="156"/>
      <c r="F81" s="157">
        <v>3500</v>
      </c>
      <c r="G81" s="158"/>
      <c r="H81" s="159"/>
      <c r="I81" s="161"/>
      <c r="J81" s="158"/>
      <c r="K81" s="162"/>
      <c r="L81" s="163"/>
      <c r="M81" s="128"/>
      <c r="N81" s="128"/>
      <c r="O81" s="129"/>
    </row>
    <row r="82" spans="1:16" s="113" customFormat="1" ht="13.5" thickBot="1">
      <c r="A82" s="166"/>
      <c r="B82" s="156"/>
      <c r="C82" s="156"/>
      <c r="D82" s="156"/>
      <c r="E82" s="156"/>
      <c r="F82" s="157"/>
      <c r="G82" s="158"/>
      <c r="H82" s="159"/>
      <c r="I82" s="161"/>
      <c r="J82" s="158"/>
      <c r="K82" s="162"/>
      <c r="L82" s="163"/>
      <c r="M82" s="168"/>
      <c r="N82" s="168"/>
      <c r="O82" s="169"/>
    </row>
    <row r="83" spans="1:16" s="113" customFormat="1" ht="16.5" thickBot="1">
      <c r="A83" s="200" t="s">
        <v>48</v>
      </c>
      <c r="B83" s="200"/>
      <c r="C83" s="200"/>
      <c r="D83" s="200"/>
      <c r="E83" s="200"/>
      <c r="F83" s="200">
        <f>F71+F67+F61+F53+F36+F28+F46+F17+F11+F6+F78</f>
        <v>406355.5</v>
      </c>
      <c r="G83" s="200">
        <f>G6+G28+G46+G67+G71</f>
        <v>326.35523365098629</v>
      </c>
      <c r="H83" s="200">
        <f>H5</f>
        <v>348400.88603368803</v>
      </c>
      <c r="I83" s="200">
        <f>I6+I28+I47+I67+I71+I61+I53+I51+I36+I17+I14+I15</f>
        <v>91380.5</v>
      </c>
      <c r="J83" s="200">
        <f>J6+J28+J47+J67+J71</f>
        <v>0</v>
      </c>
      <c r="K83" s="200">
        <f>K48+K49+K50</f>
        <v>50400</v>
      </c>
      <c r="L83" s="200">
        <f>+L78+L55</f>
        <v>50500</v>
      </c>
      <c r="M83" s="200"/>
      <c r="N83" s="200"/>
      <c r="O83" s="201">
        <f>O6+O28+O46+O67+O71</f>
        <v>66094.484851903399</v>
      </c>
      <c r="P83" s="202">
        <f>SUM(O6:O76)</f>
        <v>66094.484851903399</v>
      </c>
    </row>
    <row r="84" spans="1:16">
      <c r="A84" s="170"/>
      <c r="B84" s="171"/>
      <c r="C84" s="172"/>
      <c r="D84" s="172"/>
      <c r="E84" s="172"/>
      <c r="F84" s="171"/>
      <c r="G84" s="173">
        <f>G83*655.957</f>
        <v>214075</v>
      </c>
      <c r="H84" s="174"/>
      <c r="M84" s="175"/>
    </row>
    <row r="85" spans="1:16">
      <c r="A85" s="170"/>
      <c r="B85" s="171"/>
      <c r="C85" s="172"/>
      <c r="D85" s="172"/>
      <c r="E85" s="172"/>
      <c r="F85" s="171"/>
      <c r="G85" s="176"/>
      <c r="H85" s="177"/>
    </row>
    <row r="86" spans="1:16">
      <c r="A86" s="170"/>
      <c r="B86" s="171"/>
      <c r="C86" s="172"/>
      <c r="D86" s="172"/>
      <c r="E86" s="172"/>
      <c r="F86" s="171"/>
      <c r="H86" s="174"/>
    </row>
    <row r="87" spans="1:16">
      <c r="F87" s="178"/>
    </row>
  </sheetData>
  <sheetProtection selectLockedCells="1" selectUnlockedCells="1"/>
  <mergeCells count="38">
    <mergeCell ref="A1:F1"/>
    <mergeCell ref="G1:L1"/>
    <mergeCell ref="A3:A4"/>
    <mergeCell ref="B3:B4"/>
    <mergeCell ref="C3:D4"/>
    <mergeCell ref="E3:E4"/>
    <mergeCell ref="F3:F4"/>
    <mergeCell ref="G3:G4"/>
    <mergeCell ref="H3:H4"/>
    <mergeCell ref="H7:H10"/>
    <mergeCell ref="M7:M10"/>
    <mergeCell ref="N7:N10"/>
    <mergeCell ref="O7:O10"/>
    <mergeCell ref="I3:I4"/>
    <mergeCell ref="J3:J4"/>
    <mergeCell ref="K3:K4"/>
    <mergeCell ref="L3:L4"/>
    <mergeCell ref="N29:N30"/>
    <mergeCell ref="O29:O30"/>
    <mergeCell ref="M3:M4"/>
    <mergeCell ref="N3:N4"/>
    <mergeCell ref="O3:O4"/>
    <mergeCell ref="A5:G5"/>
    <mergeCell ref="M68:M70"/>
    <mergeCell ref="N68:N70"/>
    <mergeCell ref="O68:O70"/>
    <mergeCell ref="M72:M76"/>
    <mergeCell ref="N72:N76"/>
    <mergeCell ref="O72:O76"/>
    <mergeCell ref="M31:M32"/>
    <mergeCell ref="N31:N32"/>
    <mergeCell ref="O31:O32"/>
    <mergeCell ref="H33:H35"/>
    <mergeCell ref="M33:M35"/>
    <mergeCell ref="N34:N35"/>
    <mergeCell ref="O34:O35"/>
    <mergeCell ref="H29:H30"/>
    <mergeCell ref="M29:M30"/>
  </mergeCells>
  <phoneticPr fontId="3" type="noConversion"/>
  <pageMargins left="0.11805555555555555" right="0.11805555555555555" top="0.35416666666666669" bottom="0.35416666666666669"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A4:L25"/>
  <sheetViews>
    <sheetView workbookViewId="0">
      <selection sqref="A1:XFD1048576"/>
    </sheetView>
  </sheetViews>
  <sheetFormatPr baseColWidth="10" defaultColWidth="11.42578125" defaultRowHeight="15"/>
  <cols>
    <col min="1" max="1" width="21" style="1" customWidth="1"/>
    <col min="2" max="16384" width="11.42578125" style="1"/>
  </cols>
  <sheetData>
    <row r="4" spans="1:12" ht="38.25">
      <c r="A4" s="179" t="s">
        <v>1</v>
      </c>
      <c r="B4" s="180" t="s">
        <v>4</v>
      </c>
      <c r="C4" s="180" t="s">
        <v>5</v>
      </c>
      <c r="D4" s="180"/>
      <c r="E4" s="181" t="s">
        <v>6</v>
      </c>
      <c r="F4" s="182" t="s">
        <v>7</v>
      </c>
      <c r="G4" s="183" t="s">
        <v>157</v>
      </c>
      <c r="H4" s="184" t="s">
        <v>61</v>
      </c>
      <c r="I4" s="184" t="s">
        <v>92</v>
      </c>
      <c r="J4" s="184" t="s">
        <v>93</v>
      </c>
      <c r="K4" s="184" t="s">
        <v>62</v>
      </c>
      <c r="L4" s="185" t="s">
        <v>158</v>
      </c>
    </row>
    <row r="5" spans="1:12">
      <c r="A5" s="186" t="s">
        <v>159</v>
      </c>
      <c r="B5" s="156"/>
      <c r="C5" s="156"/>
      <c r="D5" s="156"/>
      <c r="E5" s="156"/>
      <c r="F5" s="157">
        <f>SUM(F6:F11)</f>
        <v>52900</v>
      </c>
    </row>
    <row r="6" spans="1:12" ht="38.25">
      <c r="A6" s="187" t="s">
        <v>160</v>
      </c>
      <c r="B6" s="156">
        <v>15</v>
      </c>
      <c r="C6" s="156" t="s">
        <v>68</v>
      </c>
      <c r="D6" s="156">
        <v>5</v>
      </c>
      <c r="E6" s="156">
        <v>300</v>
      </c>
      <c r="F6" s="157">
        <f>E6*D6*B6</f>
        <v>22500</v>
      </c>
    </row>
    <row r="7" spans="1:12">
      <c r="A7" s="187" t="s">
        <v>161</v>
      </c>
      <c r="B7" s="188">
        <v>5</v>
      </c>
      <c r="C7" s="188" t="s">
        <v>68</v>
      </c>
      <c r="D7" s="188">
        <v>1</v>
      </c>
      <c r="E7" s="188">
        <v>500</v>
      </c>
      <c r="F7" s="188">
        <f>E7*D7*B7</f>
        <v>2500</v>
      </c>
    </row>
    <row r="8" spans="1:12" ht="25.5">
      <c r="A8" s="187" t="s">
        <v>162</v>
      </c>
      <c r="B8" s="188">
        <v>5</v>
      </c>
      <c r="C8" s="188" t="s">
        <v>68</v>
      </c>
      <c r="D8" s="188">
        <v>1</v>
      </c>
      <c r="E8" s="188">
        <v>300</v>
      </c>
      <c r="F8" s="188">
        <f>E8*D8*B8</f>
        <v>1500</v>
      </c>
    </row>
    <row r="9" spans="1:12">
      <c r="A9" s="187" t="s">
        <v>163</v>
      </c>
      <c r="B9" s="188"/>
      <c r="C9" s="188"/>
      <c r="D9" s="188"/>
      <c r="E9" s="188"/>
      <c r="F9" s="188"/>
    </row>
    <row r="10" spans="1:12">
      <c r="A10" s="187" t="s">
        <v>164</v>
      </c>
      <c r="B10" s="188">
        <v>4</v>
      </c>
      <c r="C10" s="188"/>
      <c r="D10" s="188"/>
      <c r="E10" s="188">
        <v>1600</v>
      </c>
      <c r="F10" s="188">
        <f>E10*B10</f>
        <v>6400</v>
      </c>
    </row>
    <row r="11" spans="1:12">
      <c r="A11" s="187" t="s">
        <v>165</v>
      </c>
      <c r="B11" s="188">
        <v>4</v>
      </c>
      <c r="C11" s="188" t="s">
        <v>11</v>
      </c>
      <c r="D11" s="188">
        <v>20</v>
      </c>
      <c r="E11" s="188">
        <v>250</v>
      </c>
      <c r="F11" s="188">
        <f>E11*D11*B11</f>
        <v>20000</v>
      </c>
    </row>
    <row r="12" spans="1:12">
      <c r="A12" s="188"/>
      <c r="B12" s="188"/>
      <c r="C12" s="188"/>
      <c r="D12" s="188"/>
      <c r="E12" s="188"/>
      <c r="F12" s="188"/>
    </row>
    <row r="13" spans="1:12" ht="25.5">
      <c r="A13" s="186" t="s">
        <v>166</v>
      </c>
      <c r="B13" s="156"/>
      <c r="C13" s="156"/>
      <c r="D13" s="156"/>
      <c r="E13" s="156"/>
      <c r="F13" s="157">
        <f>SUM(F14:F24)</f>
        <v>11650</v>
      </c>
    </row>
    <row r="14" spans="1:12">
      <c r="A14" s="187" t="s">
        <v>30</v>
      </c>
      <c r="B14" s="156"/>
      <c r="C14" s="156"/>
      <c r="D14" s="156"/>
      <c r="E14" s="156"/>
      <c r="F14" s="157">
        <v>800</v>
      </c>
    </row>
    <row r="15" spans="1:12">
      <c r="A15" s="187" t="s">
        <v>167</v>
      </c>
      <c r="B15" s="156">
        <v>250</v>
      </c>
      <c r="C15" s="156">
        <v>1</v>
      </c>
      <c r="D15" s="156" t="s">
        <v>11</v>
      </c>
      <c r="E15" s="156">
        <v>5</v>
      </c>
      <c r="F15" s="157">
        <f>E15*C15*B15</f>
        <v>1250</v>
      </c>
    </row>
    <row r="16" spans="1:12">
      <c r="A16" s="187" t="s">
        <v>168</v>
      </c>
      <c r="B16" s="156">
        <v>4</v>
      </c>
      <c r="C16" s="156">
        <v>1</v>
      </c>
      <c r="D16" s="156"/>
      <c r="E16" s="156">
        <v>250</v>
      </c>
      <c r="F16" s="157">
        <f>E16*C16*B16</f>
        <v>1000</v>
      </c>
    </row>
    <row r="17" spans="1:6">
      <c r="A17" s="187" t="s">
        <v>169</v>
      </c>
      <c r="B17" s="156">
        <v>4</v>
      </c>
      <c r="C17" s="156">
        <v>1</v>
      </c>
      <c r="D17" s="156"/>
      <c r="E17" s="156">
        <f>E16/2</f>
        <v>125</v>
      </c>
      <c r="F17" s="157">
        <f>E17*C17*B17</f>
        <v>500</v>
      </c>
    </row>
    <row r="18" spans="1:6">
      <c r="A18" s="187" t="s">
        <v>170</v>
      </c>
      <c r="B18" s="156">
        <v>4</v>
      </c>
      <c r="C18" s="156">
        <v>1</v>
      </c>
      <c r="D18" s="156"/>
      <c r="E18" s="156">
        <f>E17*0.8</f>
        <v>100</v>
      </c>
      <c r="F18" s="157">
        <f>E18*C18*B18</f>
        <v>400</v>
      </c>
    </row>
    <row r="19" spans="1:6" ht="38.25">
      <c r="A19" s="187" t="s">
        <v>171</v>
      </c>
      <c r="B19" s="156"/>
      <c r="C19" s="156"/>
      <c r="D19" s="156"/>
      <c r="E19" s="156"/>
      <c r="F19" s="157">
        <v>500</v>
      </c>
    </row>
    <row r="20" spans="1:6" ht="38.25">
      <c r="A20" s="187" t="s">
        <v>172</v>
      </c>
      <c r="B20" s="156">
        <v>10</v>
      </c>
      <c r="C20" s="156">
        <v>20</v>
      </c>
      <c r="D20" s="156" t="s">
        <v>11</v>
      </c>
      <c r="E20" s="156">
        <v>10</v>
      </c>
      <c r="F20" s="157">
        <f>E20*C20*B20</f>
        <v>2000</v>
      </c>
    </row>
    <row r="21" spans="1:6" ht="25.5">
      <c r="A21" s="187" t="s">
        <v>173</v>
      </c>
      <c r="B21" s="156"/>
      <c r="C21" s="156"/>
      <c r="D21" s="156"/>
      <c r="E21" s="156"/>
      <c r="F21" s="157"/>
    </row>
    <row r="22" spans="1:6">
      <c r="A22" s="187" t="s">
        <v>165</v>
      </c>
      <c r="B22" s="156">
        <v>30</v>
      </c>
      <c r="C22" s="156">
        <v>2</v>
      </c>
      <c r="D22" s="156" t="s">
        <v>11</v>
      </c>
      <c r="E22" s="156">
        <v>45</v>
      </c>
      <c r="F22" s="157">
        <f>E22*C22*B22</f>
        <v>2700</v>
      </c>
    </row>
    <row r="23" spans="1:6">
      <c r="A23" s="187" t="s">
        <v>69</v>
      </c>
      <c r="B23" s="156">
        <v>30</v>
      </c>
      <c r="C23" s="156"/>
      <c r="D23" s="156"/>
      <c r="E23" s="156">
        <v>50</v>
      </c>
      <c r="F23" s="157">
        <f>E23*B23</f>
        <v>1500</v>
      </c>
    </row>
    <row r="24" spans="1:6">
      <c r="A24" s="187" t="s">
        <v>174</v>
      </c>
      <c r="B24" s="156">
        <v>50</v>
      </c>
      <c r="C24" s="156"/>
      <c r="D24" s="156"/>
      <c r="E24" s="156">
        <v>20</v>
      </c>
      <c r="F24" s="157">
        <f>E24*B24</f>
        <v>1000</v>
      </c>
    </row>
    <row r="25" spans="1:6">
      <c r="F25" s="95">
        <f>F13+F5</f>
        <v>64550</v>
      </c>
    </row>
  </sheetData>
  <sheetProtection selectLockedCells="1" selectUnlockedCells="1"/>
  <phoneticPr fontId="3" type="noConversion"/>
  <pageMargins left="0.7" right="0.7" top="0.75" bottom="0.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dimension ref="A2:I39"/>
  <sheetViews>
    <sheetView tabSelected="1" workbookViewId="0">
      <selection activeCell="K4" sqref="K4"/>
    </sheetView>
  </sheetViews>
  <sheetFormatPr baseColWidth="10" defaultColWidth="11.42578125" defaultRowHeight="15"/>
  <cols>
    <col min="1" max="1" width="29.85546875" style="1" customWidth="1"/>
    <col min="2" max="2" width="6.7109375" style="1" customWidth="1"/>
    <col min="3" max="3" width="6.140625" style="1" customWidth="1"/>
    <col min="4" max="4" width="3" style="1" bestFit="1" customWidth="1"/>
    <col min="5" max="5" width="7.42578125" style="1" customWidth="1"/>
    <col min="6" max="6" width="9.85546875" style="1" customWidth="1"/>
    <col min="7" max="7" width="8.140625" style="1" customWidth="1"/>
    <col min="8" max="8" width="7.140625" style="1" customWidth="1"/>
    <col min="9" max="9" width="8.42578125" style="1" customWidth="1"/>
    <col min="10" max="16384" width="11.42578125" style="1"/>
  </cols>
  <sheetData>
    <row r="2" spans="1:9">
      <c r="A2" s="385" t="s">
        <v>290</v>
      </c>
      <c r="B2" s="385"/>
      <c r="C2" s="385"/>
      <c r="D2" s="385"/>
      <c r="E2" s="385"/>
      <c r="F2" s="385"/>
      <c r="G2" s="385"/>
      <c r="H2" s="385"/>
      <c r="I2" s="385"/>
    </row>
    <row r="3" spans="1:9" ht="15.75" thickBot="1"/>
    <row r="4" spans="1:9" ht="39.75" thickTop="1">
      <c r="A4" s="179" t="s">
        <v>1</v>
      </c>
      <c r="B4" s="393" t="s">
        <v>4</v>
      </c>
      <c r="C4" s="393" t="s">
        <v>5</v>
      </c>
      <c r="D4" s="393"/>
      <c r="E4" s="341" t="s">
        <v>6</v>
      </c>
      <c r="F4" s="341" t="s">
        <v>7</v>
      </c>
      <c r="G4" s="356" t="s">
        <v>61</v>
      </c>
      <c r="H4" s="357" t="s">
        <v>62</v>
      </c>
      <c r="I4" s="358" t="s">
        <v>158</v>
      </c>
    </row>
    <row r="5" spans="1:9" ht="15.75">
      <c r="A5" s="331"/>
      <c r="B5" s="332"/>
      <c r="C5" s="332"/>
      <c r="D5" s="332"/>
      <c r="E5" s="333"/>
      <c r="F5" s="342"/>
      <c r="G5" s="344"/>
      <c r="H5" s="345"/>
      <c r="I5" s="346"/>
    </row>
    <row r="6" spans="1:9" ht="38.25">
      <c r="A6" s="334" t="s">
        <v>285</v>
      </c>
      <c r="B6" s="332">
        <v>1</v>
      </c>
      <c r="C6" s="333" t="s">
        <v>286</v>
      </c>
      <c r="D6" s="332" t="s">
        <v>279</v>
      </c>
      <c r="E6" s="333">
        <v>2000</v>
      </c>
      <c r="F6" s="171">
        <f>E6*B6</f>
        <v>2000</v>
      </c>
      <c r="G6" s="347">
        <f>F6</f>
        <v>2000</v>
      </c>
      <c r="H6" s="345"/>
      <c r="I6" s="346"/>
    </row>
    <row r="7" spans="1:9">
      <c r="A7" s="334"/>
      <c r="B7" s="332"/>
      <c r="C7" s="333"/>
      <c r="D7" s="332"/>
      <c r="E7" s="333"/>
      <c r="F7" s="171"/>
      <c r="G7" s="344"/>
      <c r="H7" s="345"/>
      <c r="I7" s="346"/>
    </row>
    <row r="8" spans="1:9">
      <c r="A8" s="186" t="s">
        <v>159</v>
      </c>
      <c r="B8" s="156"/>
      <c r="C8" s="156"/>
      <c r="D8" s="156"/>
      <c r="E8" s="156"/>
      <c r="F8" s="171">
        <f>SUM(F9:F10)</f>
        <v>23700</v>
      </c>
      <c r="G8" s="348">
        <f>F8</f>
        <v>23700</v>
      </c>
      <c r="H8" s="349"/>
      <c r="I8" s="350"/>
    </row>
    <row r="9" spans="1:9" ht="25.5">
      <c r="A9" s="187" t="s">
        <v>160</v>
      </c>
      <c r="B9" s="156">
        <v>15</v>
      </c>
      <c r="C9" s="156" t="s">
        <v>68</v>
      </c>
      <c r="D9" s="156">
        <v>5</v>
      </c>
      <c r="E9" s="156">
        <v>300</v>
      </c>
      <c r="F9" s="171">
        <f>E9*D9*B9</f>
        <v>22500</v>
      </c>
      <c r="G9" s="351"/>
      <c r="H9" s="349"/>
      <c r="I9" s="350"/>
    </row>
    <row r="10" spans="1:9" ht="30.75" customHeight="1">
      <c r="A10" s="187" t="s">
        <v>278</v>
      </c>
      <c r="B10" s="156">
        <v>2</v>
      </c>
      <c r="C10" s="156" t="s">
        <v>68</v>
      </c>
      <c r="D10" s="156">
        <v>2</v>
      </c>
      <c r="E10" s="156">
        <v>300</v>
      </c>
      <c r="F10" s="171">
        <f>E10*D10*B10</f>
        <v>1200</v>
      </c>
      <c r="G10" s="351"/>
      <c r="H10" s="349"/>
      <c r="I10" s="350"/>
    </row>
    <row r="11" spans="1:9" ht="6.75" customHeight="1">
      <c r="A11" s="187"/>
      <c r="B11" s="156"/>
      <c r="C11" s="156"/>
      <c r="D11" s="156"/>
      <c r="E11" s="156"/>
      <c r="F11" s="171"/>
      <c r="G11" s="351"/>
      <c r="H11" s="349"/>
      <c r="I11" s="350"/>
    </row>
    <row r="12" spans="1:9" ht="25.5">
      <c r="A12" s="186" t="s">
        <v>287</v>
      </c>
      <c r="B12" s="156"/>
      <c r="C12" s="156"/>
      <c r="D12" s="332"/>
      <c r="E12" s="156"/>
      <c r="F12" s="171">
        <f>SUM(F13:F15)</f>
        <v>900</v>
      </c>
      <c r="G12" s="348">
        <f>F12</f>
        <v>900</v>
      </c>
      <c r="H12" s="349"/>
      <c r="I12" s="350"/>
    </row>
    <row r="13" spans="1:9">
      <c r="A13" s="187" t="s">
        <v>30</v>
      </c>
      <c r="B13" s="156">
        <v>1</v>
      </c>
      <c r="C13" s="156"/>
      <c r="D13" s="359" t="s">
        <v>279</v>
      </c>
      <c r="E13" s="156">
        <v>300</v>
      </c>
      <c r="F13" s="188">
        <f>E13*B13</f>
        <v>300</v>
      </c>
      <c r="G13" s="351"/>
      <c r="H13" s="349"/>
      <c r="I13" s="350"/>
    </row>
    <row r="14" spans="1:9">
      <c r="A14" s="187" t="s">
        <v>167</v>
      </c>
      <c r="B14" s="156">
        <v>100</v>
      </c>
      <c r="C14" s="156" t="s">
        <v>280</v>
      </c>
      <c r="D14" s="156">
        <v>1</v>
      </c>
      <c r="E14" s="156">
        <v>3</v>
      </c>
      <c r="F14" s="188">
        <f t="shared" ref="F14:F15" si="0">E14*D14*B14</f>
        <v>300</v>
      </c>
      <c r="G14" s="351"/>
      <c r="H14" s="349"/>
      <c r="I14" s="350"/>
    </row>
    <row r="15" spans="1:9">
      <c r="A15" s="187" t="s">
        <v>281</v>
      </c>
      <c r="B15" s="156">
        <v>100</v>
      </c>
      <c r="C15" s="156" t="s">
        <v>282</v>
      </c>
      <c r="D15" s="156">
        <v>2</v>
      </c>
      <c r="E15" s="156">
        <v>1.5</v>
      </c>
      <c r="F15" s="188">
        <f t="shared" si="0"/>
        <v>300</v>
      </c>
      <c r="G15" s="351"/>
      <c r="H15" s="349"/>
      <c r="I15" s="350"/>
    </row>
    <row r="16" spans="1:9">
      <c r="A16" s="187"/>
      <c r="B16" s="156"/>
      <c r="C16" s="156"/>
      <c r="D16" s="156"/>
      <c r="E16" s="156"/>
      <c r="F16" s="188"/>
      <c r="G16" s="351"/>
      <c r="H16" s="349"/>
      <c r="I16" s="350"/>
    </row>
    <row r="17" spans="1:9">
      <c r="A17" s="186" t="s">
        <v>283</v>
      </c>
      <c r="B17" s="156"/>
      <c r="C17" s="156"/>
      <c r="D17" s="156"/>
      <c r="E17" s="156"/>
      <c r="F17" s="335">
        <f>SUM(F18:F22)</f>
        <v>29600</v>
      </c>
      <c r="G17" s="351">
        <f>F17</f>
        <v>29600</v>
      </c>
      <c r="H17" s="349"/>
      <c r="I17" s="350"/>
    </row>
    <row r="18" spans="1:9">
      <c r="A18" s="187" t="s">
        <v>161</v>
      </c>
      <c r="B18" s="188">
        <v>4</v>
      </c>
      <c r="C18" s="188" t="s">
        <v>68</v>
      </c>
      <c r="D18" s="188">
        <v>1</v>
      </c>
      <c r="E18" s="188">
        <v>500</v>
      </c>
      <c r="F18" s="188">
        <f>E18*D18*B18</f>
        <v>2000</v>
      </c>
      <c r="G18" s="351"/>
      <c r="H18" s="349"/>
      <c r="I18" s="350"/>
    </row>
    <row r="19" spans="1:9" ht="25.5">
      <c r="A19" s="187" t="s">
        <v>162</v>
      </c>
      <c r="B19" s="188">
        <v>4</v>
      </c>
      <c r="C19" s="188" t="s">
        <v>68</v>
      </c>
      <c r="D19" s="188">
        <v>1</v>
      </c>
      <c r="E19" s="188">
        <v>300</v>
      </c>
      <c r="F19" s="188">
        <f>E19*D19*B19</f>
        <v>1200</v>
      </c>
      <c r="G19" s="351"/>
      <c r="H19" s="349"/>
      <c r="I19" s="350"/>
    </row>
    <row r="20" spans="1:9">
      <c r="A20" s="186" t="s">
        <v>163</v>
      </c>
      <c r="B20" s="188"/>
      <c r="C20" s="188"/>
      <c r="D20" s="188"/>
      <c r="E20" s="188"/>
      <c r="F20" s="188"/>
      <c r="G20" s="351"/>
      <c r="H20" s="349"/>
      <c r="I20" s="350"/>
    </row>
    <row r="21" spans="1:9">
      <c r="A21" s="187" t="s">
        <v>164</v>
      </c>
      <c r="B21" s="188">
        <v>4</v>
      </c>
      <c r="C21" s="188"/>
      <c r="D21" s="188"/>
      <c r="E21" s="188">
        <v>1600</v>
      </c>
      <c r="F21" s="188">
        <f>E21*B21</f>
        <v>6400</v>
      </c>
      <c r="G21" s="351"/>
      <c r="H21" s="349"/>
      <c r="I21" s="350"/>
    </row>
    <row r="22" spans="1:9">
      <c r="A22" s="187" t="s">
        <v>165</v>
      </c>
      <c r="B22" s="188">
        <v>4</v>
      </c>
      <c r="C22" s="188" t="s">
        <v>277</v>
      </c>
      <c r="D22" s="188">
        <v>20</v>
      </c>
      <c r="E22" s="188">
        <v>250</v>
      </c>
      <c r="F22" s="188">
        <f>E22*D22*B22</f>
        <v>20000</v>
      </c>
      <c r="G22" s="351"/>
      <c r="H22" s="349"/>
      <c r="I22" s="350"/>
    </row>
    <row r="23" spans="1:9" ht="7.5" customHeight="1">
      <c r="A23" s="339"/>
      <c r="B23" s="340"/>
      <c r="C23" s="340"/>
      <c r="D23" s="340"/>
      <c r="E23" s="340"/>
      <c r="F23" s="340"/>
      <c r="G23" s="351"/>
      <c r="H23" s="349"/>
      <c r="I23" s="350"/>
    </row>
    <row r="24" spans="1:9">
      <c r="A24" s="186" t="s">
        <v>166</v>
      </c>
      <c r="B24" s="156"/>
      <c r="C24" s="156"/>
      <c r="D24" s="156"/>
      <c r="E24" s="156"/>
      <c r="F24" s="171">
        <f>SUM(F25:F35)</f>
        <v>10750</v>
      </c>
      <c r="G24" s="351"/>
      <c r="H24" s="349"/>
      <c r="I24" s="352">
        <f>F24</f>
        <v>10750</v>
      </c>
    </row>
    <row r="25" spans="1:9">
      <c r="A25" s="187" t="s">
        <v>30</v>
      </c>
      <c r="B25" s="156"/>
      <c r="C25" s="156"/>
      <c r="D25" s="156"/>
      <c r="E25" s="156"/>
      <c r="F25" s="156">
        <v>800</v>
      </c>
      <c r="G25" s="351"/>
      <c r="H25" s="349"/>
      <c r="I25" s="350"/>
    </row>
    <row r="26" spans="1:9">
      <c r="A26" s="187" t="s">
        <v>167</v>
      </c>
      <c r="B26" s="156">
        <v>250</v>
      </c>
      <c r="C26" s="156">
        <v>1</v>
      </c>
      <c r="D26" s="156" t="s">
        <v>11</v>
      </c>
      <c r="E26" s="156">
        <v>5</v>
      </c>
      <c r="F26" s="156">
        <f>E26*C26*B26</f>
        <v>1250</v>
      </c>
      <c r="G26" s="351"/>
      <c r="H26" s="349"/>
      <c r="I26" s="350"/>
    </row>
    <row r="27" spans="1:9">
      <c r="A27" s="187" t="s">
        <v>289</v>
      </c>
      <c r="B27" s="156">
        <v>4</v>
      </c>
      <c r="C27" s="156">
        <v>1</v>
      </c>
      <c r="D27" s="156"/>
      <c r="E27" s="156">
        <v>250</v>
      </c>
      <c r="F27" s="156">
        <f>E27*C27*B27</f>
        <v>1000</v>
      </c>
      <c r="G27" s="351"/>
      <c r="H27" s="349"/>
      <c r="I27" s="350"/>
    </row>
    <row r="28" spans="1:9">
      <c r="A28" s="187" t="s">
        <v>169</v>
      </c>
      <c r="B28" s="156">
        <v>4</v>
      </c>
      <c r="C28" s="156">
        <v>1</v>
      </c>
      <c r="D28" s="156"/>
      <c r="E28" s="156">
        <f>E27/2</f>
        <v>125</v>
      </c>
      <c r="F28" s="156">
        <f>E28*C28*B28</f>
        <v>500</v>
      </c>
      <c r="G28" s="351"/>
      <c r="H28" s="349"/>
      <c r="I28" s="350"/>
    </row>
    <row r="29" spans="1:9">
      <c r="A29" s="187" t="s">
        <v>170</v>
      </c>
      <c r="B29" s="156">
        <v>4</v>
      </c>
      <c r="C29" s="156">
        <v>1</v>
      </c>
      <c r="D29" s="156"/>
      <c r="E29" s="156">
        <f>E28*0.8</f>
        <v>100</v>
      </c>
      <c r="F29" s="156">
        <f>E29*C29*B29</f>
        <v>400</v>
      </c>
      <c r="G29" s="351"/>
      <c r="H29" s="349"/>
      <c r="I29" s="350"/>
    </row>
    <row r="30" spans="1:9" ht="25.5">
      <c r="A30" s="187" t="s">
        <v>288</v>
      </c>
      <c r="B30" s="156"/>
      <c r="C30" s="156"/>
      <c r="D30" s="156"/>
      <c r="E30" s="156"/>
      <c r="F30" s="156">
        <v>500</v>
      </c>
      <c r="G30" s="351"/>
      <c r="H30" s="349"/>
      <c r="I30" s="350"/>
    </row>
    <row r="31" spans="1:9" ht="25.5">
      <c r="A31" s="187" t="s">
        <v>172</v>
      </c>
      <c r="B31" s="156">
        <v>10</v>
      </c>
      <c r="C31" s="156">
        <v>20</v>
      </c>
      <c r="D31" s="156" t="s">
        <v>11</v>
      </c>
      <c r="E31" s="156">
        <v>10</v>
      </c>
      <c r="F31" s="156">
        <f>E31*C31*B31</f>
        <v>2000</v>
      </c>
      <c r="G31" s="351"/>
      <c r="H31" s="349"/>
      <c r="I31" s="350"/>
    </row>
    <row r="32" spans="1:9">
      <c r="A32" s="187" t="s">
        <v>173</v>
      </c>
      <c r="B32" s="156"/>
      <c r="C32" s="156"/>
      <c r="D32" s="156"/>
      <c r="E32" s="156"/>
      <c r="F32" s="171"/>
      <c r="G32" s="351"/>
      <c r="H32" s="349"/>
      <c r="I32" s="350"/>
    </row>
    <row r="33" spans="1:9">
      <c r="A33" s="187" t="s">
        <v>165</v>
      </c>
      <c r="B33" s="156">
        <v>30</v>
      </c>
      <c r="C33" s="156">
        <v>2</v>
      </c>
      <c r="D33" s="156" t="s">
        <v>11</v>
      </c>
      <c r="E33" s="156">
        <v>30</v>
      </c>
      <c r="F33" s="171">
        <f>E33*C33*B33</f>
        <v>1800</v>
      </c>
      <c r="G33" s="351"/>
      <c r="H33" s="349"/>
      <c r="I33" s="350"/>
    </row>
    <row r="34" spans="1:9">
      <c r="A34" s="187" t="s">
        <v>69</v>
      </c>
      <c r="B34" s="156">
        <v>30</v>
      </c>
      <c r="C34" s="156"/>
      <c r="D34" s="156"/>
      <c r="E34" s="156">
        <v>50</v>
      </c>
      <c r="F34" s="171">
        <f>E34*B34</f>
        <v>1500</v>
      </c>
      <c r="G34" s="351"/>
      <c r="H34" s="349"/>
      <c r="I34" s="350"/>
    </row>
    <row r="35" spans="1:9">
      <c r="A35" s="337" t="s">
        <v>174</v>
      </c>
      <c r="B35" s="156">
        <v>50</v>
      </c>
      <c r="C35" s="156"/>
      <c r="D35" s="156"/>
      <c r="E35" s="156">
        <v>20</v>
      </c>
      <c r="F35" s="171">
        <f>E35*B35</f>
        <v>1000</v>
      </c>
      <c r="G35" s="351"/>
      <c r="H35" s="349"/>
      <c r="I35" s="350"/>
    </row>
    <row r="36" spans="1:9" ht="5.25" customHeight="1">
      <c r="A36" s="337"/>
      <c r="B36" s="156"/>
      <c r="C36" s="156"/>
      <c r="D36" s="156"/>
      <c r="E36" s="156"/>
      <c r="F36" s="171"/>
      <c r="G36" s="351"/>
      <c r="H36" s="349"/>
      <c r="I36" s="350"/>
    </row>
    <row r="37" spans="1:9" ht="15.75" thickBot="1">
      <c r="A37" s="338" t="s">
        <v>284</v>
      </c>
      <c r="B37" s="336"/>
      <c r="C37" s="336"/>
      <c r="D37" s="336"/>
      <c r="E37" s="336"/>
      <c r="F37" s="343">
        <f>F6+F8+F12+F17+F24</f>
        <v>66950</v>
      </c>
      <c r="G37" s="353">
        <f>SUM(G5:G36)</f>
        <v>56200</v>
      </c>
      <c r="H37" s="354"/>
      <c r="I37" s="355">
        <f>SUM(I5:I36)</f>
        <v>10750</v>
      </c>
    </row>
    <row r="38" spans="1:9" ht="15.75" thickTop="1"/>
    <row r="39" spans="1:9">
      <c r="G39" s="1">
        <f>F37/480</f>
        <v>139.47916666666666</v>
      </c>
      <c r="H39" s="1">
        <f>G37/480</f>
        <v>117.08333333333333</v>
      </c>
    </row>
  </sheetData>
  <mergeCells count="1">
    <mergeCell ref="A2:I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P204"/>
  <sheetViews>
    <sheetView workbookViewId="0">
      <pane ySplit="3" topLeftCell="A61" activePane="bottomLeft" state="frozen"/>
      <selection pane="bottomLeft" activeCell="N1" sqref="N1"/>
    </sheetView>
  </sheetViews>
  <sheetFormatPr baseColWidth="10" defaultColWidth="9.140625" defaultRowHeight="29.25" customHeight="1"/>
  <cols>
    <col min="1" max="1" width="29.7109375" style="213" customWidth="1"/>
    <col min="2" max="2" width="6.140625" style="214" bestFit="1" customWidth="1"/>
    <col min="3" max="3" width="6.5703125" style="214" customWidth="1"/>
    <col min="4" max="4" width="6.42578125" style="214" customWidth="1"/>
    <col min="5" max="5" width="7.85546875" style="214" customWidth="1"/>
    <col min="6" max="6" width="11.42578125" style="214" customWidth="1"/>
    <col min="7" max="7" width="11.7109375" style="215" customWidth="1"/>
    <col min="8" max="8" width="9.7109375" style="214" bestFit="1" customWidth="1"/>
    <col min="9" max="11" width="8.7109375" style="214" bestFit="1" customWidth="1"/>
    <col min="12" max="12" width="9.7109375" style="214" bestFit="1" customWidth="1"/>
    <col min="13" max="13" width="10.7109375" style="214" customWidth="1"/>
    <col min="14" max="15" width="9.140625" style="211"/>
    <col min="16" max="16" width="11.7109375" style="211" bestFit="1" customWidth="1"/>
    <col min="17" max="16384" width="9.140625" style="211"/>
  </cols>
  <sheetData>
    <row r="1" spans="1:13" ht="29.25" customHeight="1" thickBot="1">
      <c r="A1" s="386" t="s">
        <v>262</v>
      </c>
      <c r="B1" s="386"/>
      <c r="C1" s="386"/>
      <c r="D1" s="386"/>
      <c r="E1" s="386"/>
      <c r="F1" s="386"/>
      <c r="G1" s="386"/>
      <c r="H1" s="386"/>
      <c r="I1" s="386"/>
      <c r="J1" s="386"/>
      <c r="K1" s="386"/>
      <c r="L1" s="386"/>
      <c r="M1" s="386"/>
    </row>
    <row r="2" spans="1:13" ht="17.25" customHeight="1" thickTop="1" thickBot="1">
      <c r="A2" s="387"/>
      <c r="B2" s="388"/>
      <c r="C2" s="388"/>
      <c r="D2" s="388"/>
      <c r="E2" s="388"/>
      <c r="F2" s="388"/>
      <c r="G2" s="390" t="s">
        <v>267</v>
      </c>
      <c r="H2" s="391"/>
      <c r="I2" s="391"/>
      <c r="J2" s="391"/>
      <c r="K2" s="391"/>
      <c r="L2" s="391"/>
      <c r="M2" s="392"/>
    </row>
    <row r="3" spans="1:13" ht="35.25" customHeight="1" thickTop="1" thickBot="1">
      <c r="A3" s="387"/>
      <c r="B3" s="216" t="s">
        <v>266</v>
      </c>
      <c r="C3" s="217" t="s">
        <v>5</v>
      </c>
      <c r="D3" s="217"/>
      <c r="E3" s="218" t="s">
        <v>6</v>
      </c>
      <c r="F3" s="219" t="s">
        <v>7</v>
      </c>
      <c r="G3" s="303" t="s">
        <v>261</v>
      </c>
      <c r="H3" s="304" t="s">
        <v>3</v>
      </c>
      <c r="I3" s="304" t="s">
        <v>92</v>
      </c>
      <c r="J3" s="304" t="s">
        <v>179</v>
      </c>
      <c r="K3" s="304" t="s">
        <v>93</v>
      </c>
      <c r="L3" s="304" t="s">
        <v>178</v>
      </c>
      <c r="M3" s="305" t="s">
        <v>264</v>
      </c>
    </row>
    <row r="4" spans="1:13" ht="15.75" customHeight="1" thickTop="1" thickBot="1">
      <c r="A4" s="220"/>
      <c r="B4" s="306"/>
      <c r="C4" s="307"/>
      <c r="D4" s="307"/>
      <c r="E4" s="308"/>
      <c r="F4" s="309"/>
      <c r="G4" s="310"/>
      <c r="H4" s="311"/>
      <c r="I4" s="311"/>
      <c r="J4" s="311"/>
      <c r="K4" s="311"/>
      <c r="L4" s="311"/>
      <c r="M4" s="312"/>
    </row>
    <row r="5" spans="1:13" ht="15.75" thickTop="1">
      <c r="A5" s="220" t="s">
        <v>263</v>
      </c>
      <c r="B5" s="221"/>
      <c r="C5" s="222"/>
      <c r="D5" s="222"/>
      <c r="E5" s="223"/>
      <c r="F5" s="224"/>
      <c r="G5" s="225"/>
      <c r="H5" s="226"/>
      <c r="I5" s="226"/>
      <c r="J5" s="226"/>
      <c r="K5" s="226"/>
      <c r="L5" s="226"/>
      <c r="M5" s="226"/>
    </row>
    <row r="6" spans="1:13" ht="15">
      <c r="A6" s="227" t="s">
        <v>8</v>
      </c>
      <c r="B6" s="228"/>
      <c r="C6" s="229"/>
      <c r="D6" s="229"/>
      <c r="E6" s="229"/>
      <c r="F6" s="230"/>
      <c r="G6" s="231"/>
      <c r="H6" s="226"/>
      <c r="I6" s="226"/>
      <c r="J6" s="226"/>
      <c r="K6" s="226"/>
      <c r="L6" s="226"/>
      <c r="M6" s="226"/>
    </row>
    <row r="7" spans="1:13" ht="15">
      <c r="A7" s="227" t="s">
        <v>9</v>
      </c>
      <c r="B7" s="232"/>
      <c r="C7" s="230"/>
      <c r="E7" s="230"/>
      <c r="F7" s="230">
        <f>SUM(F8:F14)</f>
        <v>19082</v>
      </c>
      <c r="G7" s="231"/>
      <c r="H7" s="226"/>
      <c r="I7" s="226"/>
      <c r="J7" s="226"/>
      <c r="K7" s="226"/>
      <c r="L7" s="226"/>
      <c r="M7" s="226"/>
    </row>
    <row r="8" spans="1:13" ht="15">
      <c r="A8" s="233" t="s">
        <v>10</v>
      </c>
      <c r="B8" s="228">
        <v>24</v>
      </c>
      <c r="C8" s="229">
        <v>31</v>
      </c>
      <c r="D8" s="229" t="s">
        <v>11</v>
      </c>
      <c r="E8" s="229">
        <v>8</v>
      </c>
      <c r="F8" s="229">
        <f t="shared" ref="F8:F14" si="0">B8*C8*E8</f>
        <v>5952</v>
      </c>
      <c r="G8" s="231"/>
      <c r="H8" s="226"/>
      <c r="I8" s="226"/>
      <c r="J8" s="226"/>
      <c r="K8" s="226"/>
      <c r="L8" s="226"/>
      <c r="M8" s="226"/>
    </row>
    <row r="9" spans="1:13" ht="22.5">
      <c r="A9" s="233" t="s">
        <v>12</v>
      </c>
      <c r="B9" s="228">
        <v>10</v>
      </c>
      <c r="C9" s="229">
        <v>31</v>
      </c>
      <c r="D9" s="229" t="s">
        <v>11</v>
      </c>
      <c r="E9" s="229">
        <v>15</v>
      </c>
      <c r="F9" s="229">
        <f t="shared" si="0"/>
        <v>4650</v>
      </c>
      <c r="G9" s="231"/>
      <c r="H9" s="226"/>
      <c r="I9" s="226"/>
      <c r="J9" s="226"/>
      <c r="K9" s="226"/>
      <c r="L9" s="226"/>
      <c r="M9" s="226"/>
    </row>
    <row r="10" spans="1:13" ht="15">
      <c r="A10" s="233" t="s">
        <v>13</v>
      </c>
      <c r="B10" s="228">
        <v>6</v>
      </c>
      <c r="C10" s="229">
        <v>31</v>
      </c>
      <c r="D10" s="229" t="s">
        <v>11</v>
      </c>
      <c r="E10" s="229">
        <v>15</v>
      </c>
      <c r="F10" s="229">
        <f t="shared" si="0"/>
        <v>2790</v>
      </c>
      <c r="G10" s="231"/>
      <c r="H10" s="226"/>
      <c r="I10" s="226"/>
      <c r="J10" s="226"/>
      <c r="K10" s="226"/>
      <c r="L10" s="226"/>
      <c r="M10" s="226"/>
    </row>
    <row r="11" spans="1:13" ht="15">
      <c r="A11" s="233" t="s">
        <v>14</v>
      </c>
      <c r="B11" s="228">
        <v>10</v>
      </c>
      <c r="C11" s="229">
        <v>15</v>
      </c>
      <c r="D11" s="229" t="s">
        <v>11</v>
      </c>
      <c r="E11" s="229">
        <v>15</v>
      </c>
      <c r="F11" s="229">
        <f t="shared" si="0"/>
        <v>2250</v>
      </c>
      <c r="G11" s="231"/>
      <c r="H11" s="226"/>
      <c r="I11" s="226"/>
      <c r="J11" s="226"/>
      <c r="K11" s="226"/>
      <c r="L11" s="226"/>
      <c r="M11" s="226"/>
    </row>
    <row r="12" spans="1:13" ht="22.5">
      <c r="A12" s="233" t="s">
        <v>15</v>
      </c>
      <c r="B12" s="228">
        <v>4</v>
      </c>
      <c r="C12" s="229">
        <v>15</v>
      </c>
      <c r="D12" s="229" t="s">
        <v>11</v>
      </c>
      <c r="E12" s="229">
        <v>16</v>
      </c>
      <c r="F12" s="229">
        <f t="shared" si="0"/>
        <v>960</v>
      </c>
      <c r="G12" s="231"/>
      <c r="H12" s="226"/>
      <c r="I12" s="226"/>
      <c r="J12" s="226"/>
      <c r="K12" s="226"/>
      <c r="L12" s="226"/>
      <c r="M12" s="226"/>
    </row>
    <row r="13" spans="1:13" ht="15">
      <c r="A13" s="233" t="s">
        <v>16</v>
      </c>
      <c r="B13" s="228">
        <v>4</v>
      </c>
      <c r="C13" s="229">
        <v>31</v>
      </c>
      <c r="D13" s="229" t="s">
        <v>11</v>
      </c>
      <c r="E13" s="229">
        <v>5</v>
      </c>
      <c r="F13" s="229">
        <f t="shared" si="0"/>
        <v>620</v>
      </c>
      <c r="G13" s="231"/>
      <c r="H13" s="226"/>
      <c r="I13" s="226"/>
      <c r="J13" s="226"/>
      <c r="K13" s="226"/>
      <c r="L13" s="226"/>
      <c r="M13" s="226"/>
    </row>
    <row r="14" spans="1:13" ht="15">
      <c r="A14" s="233" t="s">
        <v>17</v>
      </c>
      <c r="B14" s="228">
        <v>4</v>
      </c>
      <c r="C14" s="229">
        <v>31</v>
      </c>
      <c r="D14" s="229" t="s">
        <v>11</v>
      </c>
      <c r="E14" s="229">
        <v>15</v>
      </c>
      <c r="F14" s="229">
        <f t="shared" si="0"/>
        <v>1860</v>
      </c>
      <c r="G14" s="231"/>
      <c r="H14" s="226"/>
      <c r="I14" s="226"/>
      <c r="J14" s="226"/>
      <c r="K14" s="226"/>
      <c r="L14" s="226"/>
      <c r="M14" s="226"/>
    </row>
    <row r="15" spans="1:13" ht="22.5">
      <c r="A15" s="227" t="s">
        <v>18</v>
      </c>
      <c r="B15" s="232"/>
      <c r="C15" s="230"/>
      <c r="D15" s="230"/>
      <c r="E15" s="230"/>
      <c r="F15" s="230">
        <f>SUM(F16:F21)</f>
        <v>1090</v>
      </c>
      <c r="G15" s="231"/>
      <c r="H15" s="226"/>
      <c r="I15" s="226"/>
      <c r="J15" s="226"/>
      <c r="K15" s="226"/>
      <c r="L15" s="226"/>
      <c r="M15" s="226"/>
    </row>
    <row r="16" spans="1:13" ht="15">
      <c r="A16" s="233" t="s">
        <v>19</v>
      </c>
      <c r="B16" s="228">
        <v>70</v>
      </c>
      <c r="C16" s="229">
        <v>1</v>
      </c>
      <c r="D16" s="229" t="s">
        <v>20</v>
      </c>
      <c r="E16" s="234">
        <v>1</v>
      </c>
      <c r="F16" s="229">
        <f t="shared" ref="F16:F21" si="1">B16*C16*E16</f>
        <v>70</v>
      </c>
      <c r="G16" s="231"/>
      <c r="H16" s="226"/>
      <c r="I16" s="226"/>
      <c r="J16" s="226"/>
      <c r="K16" s="226"/>
      <c r="L16" s="226"/>
      <c r="M16" s="226"/>
    </row>
    <row r="17" spans="1:13" ht="15">
      <c r="A17" s="233" t="s">
        <v>21</v>
      </c>
      <c r="B17" s="228">
        <v>70</v>
      </c>
      <c r="C17" s="229">
        <v>1</v>
      </c>
      <c r="D17" s="229" t="s">
        <v>20</v>
      </c>
      <c r="E17" s="234">
        <v>1.5</v>
      </c>
      <c r="F17" s="229">
        <f t="shared" si="1"/>
        <v>105</v>
      </c>
      <c r="G17" s="231"/>
      <c r="H17" s="226"/>
      <c r="I17" s="226"/>
      <c r="J17" s="226"/>
      <c r="K17" s="226"/>
      <c r="L17" s="226"/>
      <c r="M17" s="226"/>
    </row>
    <row r="18" spans="1:13" ht="15">
      <c r="A18" s="233" t="s">
        <v>22</v>
      </c>
      <c r="B18" s="228">
        <v>70</v>
      </c>
      <c r="C18" s="229">
        <v>1</v>
      </c>
      <c r="D18" s="229" t="s">
        <v>20</v>
      </c>
      <c r="E18" s="234">
        <v>1</v>
      </c>
      <c r="F18" s="229">
        <f t="shared" si="1"/>
        <v>70</v>
      </c>
      <c r="G18" s="231"/>
      <c r="H18" s="226"/>
      <c r="I18" s="226"/>
      <c r="J18" s="226"/>
      <c r="K18" s="226"/>
      <c r="L18" s="226"/>
      <c r="M18" s="226"/>
    </row>
    <row r="19" spans="1:13" ht="29.25" customHeight="1">
      <c r="A19" s="233" t="s">
        <v>23</v>
      </c>
      <c r="B19" s="228">
        <v>70</v>
      </c>
      <c r="C19" s="229">
        <v>1</v>
      </c>
      <c r="D19" s="229" t="s">
        <v>20</v>
      </c>
      <c r="E19" s="235">
        <v>3.5</v>
      </c>
      <c r="F19" s="229">
        <f t="shared" si="1"/>
        <v>245</v>
      </c>
      <c r="G19" s="231"/>
      <c r="H19" s="226"/>
      <c r="I19" s="226"/>
      <c r="J19" s="226"/>
      <c r="K19" s="226"/>
      <c r="L19" s="226"/>
      <c r="M19" s="226"/>
    </row>
    <row r="20" spans="1:13" ht="29.25" customHeight="1">
      <c r="A20" s="233" t="s">
        <v>24</v>
      </c>
      <c r="B20" s="228">
        <v>150</v>
      </c>
      <c r="C20" s="229">
        <v>1</v>
      </c>
      <c r="D20" s="229" t="s">
        <v>20</v>
      </c>
      <c r="E20" s="229">
        <v>2</v>
      </c>
      <c r="F20" s="229">
        <f t="shared" si="1"/>
        <v>300</v>
      </c>
      <c r="G20" s="231"/>
      <c r="H20" s="226"/>
      <c r="I20" s="226"/>
      <c r="J20" s="226"/>
      <c r="K20" s="226"/>
      <c r="L20" s="226"/>
      <c r="M20" s="226"/>
    </row>
    <row r="21" spans="1:13" ht="29.25" customHeight="1">
      <c r="A21" s="233" t="s">
        <v>25</v>
      </c>
      <c r="B21" s="228">
        <v>150</v>
      </c>
      <c r="C21" s="229">
        <v>1</v>
      </c>
      <c r="D21" s="229" t="s">
        <v>20</v>
      </c>
      <c r="E21" s="229">
        <v>2</v>
      </c>
      <c r="F21" s="229">
        <f t="shared" si="1"/>
        <v>300</v>
      </c>
      <c r="G21" s="231"/>
      <c r="H21" s="226"/>
      <c r="I21" s="226"/>
      <c r="J21" s="226"/>
      <c r="K21" s="226"/>
      <c r="L21" s="226"/>
      <c r="M21" s="226"/>
    </row>
    <row r="22" spans="1:13" ht="11.25" customHeight="1">
      <c r="A22" s="233"/>
      <c r="B22" s="228"/>
      <c r="C22" s="229"/>
      <c r="D22" s="229"/>
      <c r="E22" s="229"/>
      <c r="F22" s="229"/>
      <c r="G22" s="231"/>
      <c r="H22" s="226"/>
      <c r="I22" s="226"/>
      <c r="J22" s="226"/>
      <c r="K22" s="226"/>
      <c r="L22" s="226"/>
      <c r="M22" s="226"/>
    </row>
    <row r="23" spans="1:13" ht="22.5">
      <c r="A23" s="227" t="s">
        <v>26</v>
      </c>
      <c r="B23" s="228"/>
      <c r="C23" s="229"/>
      <c r="D23" s="229"/>
      <c r="E23" s="229"/>
      <c r="F23" s="230">
        <f>SUM(F24:F27)</f>
        <v>250</v>
      </c>
      <c r="G23" s="231"/>
      <c r="H23" s="226"/>
      <c r="I23" s="226"/>
      <c r="J23" s="226"/>
      <c r="K23" s="226"/>
      <c r="L23" s="226"/>
      <c r="M23" s="226"/>
    </row>
    <row r="24" spans="1:13" ht="29.25" customHeight="1">
      <c r="A24" s="389" t="s">
        <v>27</v>
      </c>
      <c r="B24" s="228"/>
      <c r="C24" s="229"/>
      <c r="D24" s="229"/>
      <c r="E24" s="229"/>
      <c r="F24" s="229"/>
      <c r="G24" s="231"/>
      <c r="H24" s="226"/>
      <c r="I24" s="226"/>
      <c r="J24" s="226"/>
      <c r="K24" s="226"/>
      <c r="L24" s="226"/>
      <c r="M24" s="226"/>
    </row>
    <row r="25" spans="1:13" ht="29.25" customHeight="1">
      <c r="A25" s="389"/>
      <c r="B25" s="228">
        <v>50</v>
      </c>
      <c r="C25" s="229">
        <v>1</v>
      </c>
      <c r="D25" s="229"/>
      <c r="E25" s="229">
        <v>3</v>
      </c>
      <c r="F25" s="229">
        <f>B25*C25*E25</f>
        <v>150</v>
      </c>
      <c r="G25" s="231"/>
      <c r="H25" s="226"/>
      <c r="I25" s="226"/>
      <c r="J25" s="226"/>
      <c r="K25" s="226"/>
      <c r="L25" s="226"/>
      <c r="M25" s="226"/>
    </row>
    <row r="26" spans="1:13" ht="29.25" customHeight="1">
      <c r="A26" s="233" t="s">
        <v>28</v>
      </c>
      <c r="B26" s="228">
        <v>50</v>
      </c>
      <c r="C26" s="229">
        <v>1</v>
      </c>
      <c r="D26" s="229"/>
      <c r="E26" s="229">
        <v>1</v>
      </c>
      <c r="F26" s="229">
        <f>B26*C26*E26</f>
        <v>50</v>
      </c>
      <c r="G26" s="231"/>
      <c r="H26" s="226"/>
      <c r="I26" s="226"/>
      <c r="J26" s="226"/>
      <c r="K26" s="226"/>
      <c r="L26" s="226"/>
      <c r="M26" s="226"/>
    </row>
    <row r="27" spans="1:13" ht="29.25" customHeight="1">
      <c r="A27" s="233" t="s">
        <v>29</v>
      </c>
      <c r="B27" s="228"/>
      <c r="C27" s="229"/>
      <c r="D27" s="229"/>
      <c r="E27" s="229"/>
      <c r="F27" s="229">
        <v>50</v>
      </c>
      <c r="G27" s="231"/>
      <c r="H27" s="226"/>
      <c r="I27" s="226"/>
      <c r="J27" s="226"/>
      <c r="K27" s="226"/>
      <c r="L27" s="226"/>
      <c r="M27" s="226"/>
    </row>
    <row r="28" spans="1:13" ht="15">
      <c r="A28" s="236" t="s">
        <v>30</v>
      </c>
      <c r="B28" s="228">
        <v>1</v>
      </c>
      <c r="C28" s="229">
        <v>30</v>
      </c>
      <c r="D28" s="229" t="s">
        <v>11</v>
      </c>
      <c r="E28" s="229">
        <v>80</v>
      </c>
      <c r="F28" s="229">
        <f>B28*C28*E28</f>
        <v>2400</v>
      </c>
      <c r="G28" s="231"/>
      <c r="H28" s="226"/>
      <c r="I28" s="226"/>
      <c r="J28" s="226"/>
      <c r="K28" s="226"/>
      <c r="L28" s="226"/>
      <c r="M28" s="226"/>
    </row>
    <row r="29" spans="1:13" ht="15">
      <c r="A29" s="233"/>
      <c r="B29" s="228"/>
      <c r="C29" s="229"/>
      <c r="D29" s="229"/>
      <c r="E29" s="229"/>
      <c r="F29" s="229"/>
      <c r="G29" s="231"/>
      <c r="H29" s="226"/>
      <c r="I29" s="226"/>
      <c r="J29" s="226"/>
      <c r="K29" s="226"/>
      <c r="L29" s="226"/>
      <c r="M29" s="226"/>
    </row>
    <row r="30" spans="1:13" ht="15">
      <c r="A30" s="227" t="s">
        <v>31</v>
      </c>
      <c r="B30" s="228">
        <v>4</v>
      </c>
      <c r="C30" s="229">
        <v>1</v>
      </c>
      <c r="D30" s="229" t="s">
        <v>32</v>
      </c>
      <c r="E30" s="229">
        <v>10</v>
      </c>
      <c r="F30" s="229">
        <f>B30*C30*E30</f>
        <v>40</v>
      </c>
      <c r="G30" s="231"/>
      <c r="H30" s="226"/>
      <c r="I30" s="226"/>
      <c r="J30" s="226"/>
      <c r="K30" s="226"/>
      <c r="L30" s="226"/>
      <c r="M30" s="226"/>
    </row>
    <row r="31" spans="1:13" ht="9" customHeight="1">
      <c r="A31" s="233"/>
      <c r="B31" s="228"/>
      <c r="C31" s="229"/>
      <c r="D31" s="229"/>
      <c r="E31" s="229"/>
      <c r="F31" s="229"/>
      <c r="G31" s="231"/>
      <c r="H31" s="226"/>
      <c r="I31" s="226"/>
      <c r="J31" s="226"/>
      <c r="K31" s="226"/>
      <c r="L31" s="226"/>
      <c r="M31" s="226"/>
    </row>
    <row r="32" spans="1:13" ht="15">
      <c r="A32" s="227" t="s">
        <v>33</v>
      </c>
      <c r="B32" s="228"/>
      <c r="C32" s="229"/>
      <c r="D32" s="229" t="s">
        <v>11</v>
      </c>
      <c r="E32" s="229"/>
      <c r="F32" s="229">
        <f>SUM(F33:F34)</f>
        <v>32</v>
      </c>
      <c r="G32" s="231"/>
      <c r="H32" s="226"/>
      <c r="I32" s="226"/>
      <c r="J32" s="226"/>
      <c r="K32" s="226"/>
      <c r="L32" s="226"/>
      <c r="M32" s="226"/>
    </row>
    <row r="33" spans="1:13" ht="15">
      <c r="A33" s="233" t="s">
        <v>34</v>
      </c>
      <c r="B33" s="228">
        <v>4</v>
      </c>
      <c r="C33" s="229">
        <v>1</v>
      </c>
      <c r="D33" s="229" t="s">
        <v>11</v>
      </c>
      <c r="E33" s="229">
        <v>4</v>
      </c>
      <c r="F33" s="229">
        <f>B33*C33*E33</f>
        <v>16</v>
      </c>
      <c r="G33" s="231"/>
      <c r="H33" s="226"/>
      <c r="I33" s="226"/>
      <c r="J33" s="226"/>
      <c r="K33" s="226"/>
      <c r="L33" s="226"/>
      <c r="M33" s="226"/>
    </row>
    <row r="34" spans="1:13" ht="15">
      <c r="A34" s="233" t="s">
        <v>35</v>
      </c>
      <c r="B34" s="228">
        <v>4</v>
      </c>
      <c r="C34" s="229">
        <v>1</v>
      </c>
      <c r="D34" s="229" t="s">
        <v>11</v>
      </c>
      <c r="E34" s="229">
        <v>4</v>
      </c>
      <c r="F34" s="229">
        <f>B34*C34*E34</f>
        <v>16</v>
      </c>
      <c r="G34" s="231"/>
      <c r="H34" s="226"/>
      <c r="I34" s="226"/>
      <c r="J34" s="226"/>
      <c r="K34" s="226"/>
      <c r="L34" s="226"/>
      <c r="M34" s="226"/>
    </row>
    <row r="35" spans="1:13" ht="9.75" customHeight="1">
      <c r="A35" s="233"/>
      <c r="B35" s="228"/>
      <c r="C35" s="229"/>
      <c r="D35" s="229"/>
      <c r="E35" s="229"/>
      <c r="F35" s="229"/>
      <c r="G35" s="231"/>
      <c r="H35" s="226"/>
      <c r="I35" s="226"/>
      <c r="J35" s="226"/>
      <c r="K35" s="226"/>
      <c r="L35" s="226"/>
      <c r="M35" s="226"/>
    </row>
    <row r="36" spans="1:13" ht="15">
      <c r="A36" s="227" t="s">
        <v>36</v>
      </c>
      <c r="B36" s="228"/>
      <c r="C36" s="229"/>
      <c r="D36" s="229"/>
      <c r="E36" s="229"/>
      <c r="F36" s="229"/>
      <c r="G36" s="231"/>
      <c r="H36" s="226"/>
      <c r="I36" s="226"/>
      <c r="J36" s="226"/>
      <c r="K36" s="226"/>
      <c r="L36" s="226"/>
      <c r="M36" s="226"/>
    </row>
    <row r="37" spans="1:13" ht="22.5">
      <c r="A37" s="233" t="s">
        <v>37</v>
      </c>
      <c r="B37" s="228">
        <v>5670</v>
      </c>
      <c r="C37" s="229">
        <v>1</v>
      </c>
      <c r="D37" s="229" t="s">
        <v>38</v>
      </c>
      <c r="E37" s="237">
        <v>0.185</v>
      </c>
      <c r="F37" s="229">
        <f>B37*C37*E37</f>
        <v>1048.95</v>
      </c>
      <c r="G37" s="231"/>
      <c r="H37" s="226"/>
      <c r="I37" s="226"/>
      <c r="J37" s="226"/>
      <c r="K37" s="226"/>
      <c r="L37" s="226"/>
      <c r="M37" s="226"/>
    </row>
    <row r="38" spans="1:13" ht="9" customHeight="1">
      <c r="A38" s="233"/>
      <c r="B38" s="228"/>
      <c r="C38" s="229"/>
      <c r="D38" s="229"/>
      <c r="E38" s="229"/>
      <c r="F38" s="229"/>
      <c r="G38" s="231"/>
      <c r="H38" s="226"/>
      <c r="I38" s="226"/>
      <c r="J38" s="226"/>
      <c r="K38" s="226"/>
      <c r="L38" s="226"/>
      <c r="M38" s="226"/>
    </row>
    <row r="39" spans="1:13" ht="15">
      <c r="A39" s="238" t="s">
        <v>39</v>
      </c>
      <c r="B39" s="232"/>
      <c r="C39" s="230"/>
      <c r="D39" s="230"/>
      <c r="E39" s="230"/>
      <c r="F39" s="230">
        <f>+F37+F32+F30+F28+F23+F15+F7</f>
        <v>23942.95</v>
      </c>
      <c r="G39" s="231"/>
      <c r="H39" s="226"/>
      <c r="I39" s="226"/>
      <c r="J39" s="226"/>
      <c r="K39" s="226"/>
      <c r="L39" s="226"/>
      <c r="M39" s="226"/>
    </row>
    <row r="40" spans="1:13" ht="9" customHeight="1">
      <c r="A40" s="239"/>
      <c r="B40" s="228"/>
      <c r="C40" s="229"/>
      <c r="D40" s="229"/>
      <c r="E40" s="229"/>
      <c r="F40" s="229"/>
      <c r="G40" s="231"/>
      <c r="H40" s="226"/>
      <c r="I40" s="226"/>
      <c r="J40" s="226"/>
      <c r="K40" s="226"/>
      <c r="L40" s="226"/>
      <c r="M40" s="226"/>
    </row>
    <row r="41" spans="1:13" ht="15">
      <c r="A41" s="227" t="s">
        <v>40</v>
      </c>
      <c r="B41" s="228"/>
      <c r="C41" s="229"/>
      <c r="D41" s="229"/>
      <c r="E41" s="229"/>
      <c r="F41" s="229"/>
      <c r="G41" s="231"/>
      <c r="H41" s="226"/>
      <c r="I41" s="226"/>
      <c r="J41" s="226"/>
      <c r="K41" s="226"/>
      <c r="L41" s="226"/>
      <c r="M41" s="226"/>
    </row>
    <row r="42" spans="1:13" ht="15">
      <c r="A42" s="227" t="s">
        <v>41</v>
      </c>
      <c r="B42" s="228"/>
      <c r="C42" s="229"/>
      <c r="D42" s="229"/>
      <c r="E42" s="229"/>
      <c r="F42" s="229"/>
      <c r="G42" s="231"/>
      <c r="H42" s="226"/>
      <c r="I42" s="226"/>
      <c r="J42" s="226"/>
      <c r="K42" s="226"/>
      <c r="L42" s="226"/>
      <c r="M42" s="226"/>
    </row>
    <row r="43" spans="1:13" ht="15">
      <c r="A43" s="233" t="s">
        <v>42</v>
      </c>
      <c r="B43" s="228">
        <v>8</v>
      </c>
      <c r="C43" s="229">
        <v>5</v>
      </c>
      <c r="D43" s="229" t="s">
        <v>11</v>
      </c>
      <c r="E43" s="229">
        <v>4</v>
      </c>
      <c r="F43" s="229">
        <f>B43*C43*E43</f>
        <v>160</v>
      </c>
      <c r="G43" s="231"/>
      <c r="H43" s="226"/>
      <c r="I43" s="226"/>
      <c r="J43" s="226"/>
      <c r="K43" s="226"/>
      <c r="L43" s="226"/>
      <c r="M43" s="226"/>
    </row>
    <row r="44" spans="1:13" ht="15">
      <c r="A44" s="233" t="s">
        <v>43</v>
      </c>
      <c r="B44" s="228">
        <v>2</v>
      </c>
      <c r="C44" s="229">
        <v>5</v>
      </c>
      <c r="D44" s="229" t="s">
        <v>11</v>
      </c>
      <c r="E44" s="229">
        <v>4</v>
      </c>
      <c r="F44" s="229">
        <f>B44*C44*E44</f>
        <v>40</v>
      </c>
      <c r="G44" s="231"/>
      <c r="H44" s="226"/>
      <c r="I44" s="226"/>
      <c r="J44" s="226"/>
      <c r="K44" s="226"/>
      <c r="L44" s="226"/>
      <c r="M44" s="226"/>
    </row>
    <row r="45" spans="1:13" ht="15">
      <c r="A45" s="233" t="s">
        <v>13</v>
      </c>
      <c r="B45" s="228">
        <v>4</v>
      </c>
      <c r="C45" s="229">
        <v>5</v>
      </c>
      <c r="D45" s="229" t="s">
        <v>11</v>
      </c>
      <c r="E45" s="229">
        <v>15</v>
      </c>
      <c r="F45" s="229">
        <f>B45*C45*E45</f>
        <v>300</v>
      </c>
      <c r="G45" s="231"/>
      <c r="H45" s="226"/>
      <c r="I45" s="226"/>
      <c r="J45" s="226"/>
      <c r="K45" s="226"/>
      <c r="L45" s="226"/>
      <c r="M45" s="226"/>
    </row>
    <row r="46" spans="1:13" ht="15">
      <c r="A46" s="227" t="s">
        <v>44</v>
      </c>
      <c r="B46" s="228"/>
      <c r="C46" s="229"/>
      <c r="D46" s="229"/>
      <c r="E46" s="229"/>
      <c r="F46" s="229"/>
      <c r="G46" s="231"/>
      <c r="H46" s="226"/>
      <c r="I46" s="226"/>
      <c r="J46" s="226"/>
      <c r="K46" s="226"/>
      <c r="L46" s="226"/>
      <c r="M46" s="226"/>
    </row>
    <row r="47" spans="1:13" ht="15">
      <c r="A47" s="233" t="s">
        <v>42</v>
      </c>
      <c r="B47" s="228">
        <v>8</v>
      </c>
      <c r="C47" s="229">
        <v>5</v>
      </c>
      <c r="D47" s="229" t="s">
        <v>11</v>
      </c>
      <c r="E47" s="229">
        <v>7.5</v>
      </c>
      <c r="F47" s="229">
        <f>B47*C47*E47</f>
        <v>300</v>
      </c>
      <c r="G47" s="231"/>
      <c r="H47" s="226"/>
      <c r="I47" s="226"/>
      <c r="J47" s="226"/>
      <c r="K47" s="226"/>
      <c r="L47" s="226"/>
      <c r="M47" s="226"/>
    </row>
    <row r="48" spans="1:13" ht="15">
      <c r="A48" s="233" t="s">
        <v>43</v>
      </c>
      <c r="B48" s="228">
        <v>2</v>
      </c>
      <c r="C48" s="229">
        <v>5</v>
      </c>
      <c r="D48" s="229" t="s">
        <v>11</v>
      </c>
      <c r="E48" s="229">
        <v>10</v>
      </c>
      <c r="F48" s="229">
        <f>B48*C48*E48</f>
        <v>100</v>
      </c>
      <c r="G48" s="231"/>
      <c r="H48" s="226"/>
      <c r="I48" s="226"/>
      <c r="J48" s="226"/>
      <c r="K48" s="226"/>
      <c r="L48" s="226"/>
      <c r="M48" s="226"/>
    </row>
    <row r="49" spans="1:13" ht="15">
      <c r="A49" s="233" t="s">
        <v>13</v>
      </c>
      <c r="B49" s="228">
        <v>2</v>
      </c>
      <c r="C49" s="229">
        <v>5</v>
      </c>
      <c r="D49" s="229" t="s">
        <v>11</v>
      </c>
      <c r="E49" s="229">
        <v>32</v>
      </c>
      <c r="F49" s="229">
        <f>B49*C49*E49</f>
        <v>320</v>
      </c>
      <c r="G49" s="231"/>
      <c r="H49" s="226"/>
      <c r="I49" s="226"/>
      <c r="J49" s="226"/>
      <c r="K49" s="226"/>
      <c r="L49" s="226"/>
      <c r="M49" s="226"/>
    </row>
    <row r="50" spans="1:13" ht="15">
      <c r="A50" s="233" t="s">
        <v>45</v>
      </c>
      <c r="B50" s="228"/>
      <c r="C50" s="229"/>
      <c r="D50" s="229"/>
      <c r="E50" s="229"/>
      <c r="F50" s="229"/>
      <c r="G50" s="231"/>
      <c r="H50" s="226"/>
      <c r="I50" s="226"/>
      <c r="J50" s="226"/>
      <c r="K50" s="226"/>
      <c r="L50" s="226"/>
      <c r="M50" s="226"/>
    </row>
    <row r="51" spans="1:13" ht="94.5" customHeight="1">
      <c r="A51" s="240" t="s">
        <v>46</v>
      </c>
      <c r="B51" s="228">
        <v>18</v>
      </c>
      <c r="C51" s="229">
        <v>1</v>
      </c>
      <c r="D51" s="229" t="s">
        <v>20</v>
      </c>
      <c r="E51" s="229">
        <v>5</v>
      </c>
      <c r="F51" s="229">
        <f>B51*C51*E51</f>
        <v>90</v>
      </c>
      <c r="G51" s="231"/>
      <c r="H51" s="226"/>
      <c r="I51" s="226"/>
      <c r="J51" s="226"/>
      <c r="K51" s="226"/>
      <c r="L51" s="226"/>
      <c r="M51" s="226"/>
    </row>
    <row r="52" spans="1:13" ht="15">
      <c r="A52" s="227" t="s">
        <v>47</v>
      </c>
      <c r="B52" s="230"/>
      <c r="C52" s="241"/>
      <c r="D52" s="241"/>
      <c r="E52" s="241"/>
      <c r="F52" s="230">
        <f>SUM(F43:F51)</f>
        <v>1310</v>
      </c>
      <c r="G52" s="231"/>
      <c r="H52" s="226"/>
      <c r="I52" s="226"/>
      <c r="J52" s="226"/>
      <c r="K52" s="226"/>
      <c r="L52" s="226"/>
      <c r="M52" s="226"/>
    </row>
    <row r="53" spans="1:13" ht="9.75" customHeight="1">
      <c r="A53" s="233"/>
      <c r="B53" s="229"/>
      <c r="C53" s="242"/>
      <c r="D53" s="242"/>
      <c r="E53" s="242"/>
      <c r="F53" s="229"/>
      <c r="G53" s="231"/>
      <c r="H53" s="226"/>
      <c r="I53" s="226"/>
      <c r="J53" s="226"/>
      <c r="K53" s="226"/>
      <c r="L53" s="226"/>
      <c r="M53" s="226"/>
    </row>
    <row r="54" spans="1:13" ht="15">
      <c r="A54" s="227" t="s">
        <v>254</v>
      </c>
      <c r="B54" s="232"/>
      <c r="C54" s="241"/>
      <c r="D54" s="241"/>
      <c r="E54" s="241"/>
      <c r="F54" s="230">
        <f>F39+F52</f>
        <v>25252.95</v>
      </c>
      <c r="G54" s="231"/>
      <c r="H54" s="243">
        <f>F54</f>
        <v>25252.95</v>
      </c>
      <c r="I54" s="226"/>
      <c r="J54" s="226"/>
      <c r="K54" s="226"/>
      <c r="L54" s="226"/>
      <c r="M54" s="226"/>
    </row>
    <row r="55" spans="1:13" ht="9" customHeight="1">
      <c r="A55" s="227"/>
      <c r="B55" s="232"/>
      <c r="C55" s="241"/>
      <c r="D55" s="241"/>
      <c r="E55" s="241"/>
      <c r="F55" s="230"/>
      <c r="G55" s="231"/>
      <c r="H55" s="226"/>
      <c r="I55" s="226"/>
      <c r="J55" s="226"/>
      <c r="K55" s="226"/>
      <c r="L55" s="226"/>
      <c r="M55" s="226"/>
    </row>
    <row r="56" spans="1:13" ht="15">
      <c r="A56" s="227" t="s">
        <v>255</v>
      </c>
      <c r="B56" s="244"/>
      <c r="C56" s="215"/>
      <c r="D56" s="215"/>
      <c r="E56" s="215"/>
      <c r="F56" s="215"/>
      <c r="G56" s="231"/>
      <c r="H56" s="226"/>
      <c r="I56" s="226"/>
      <c r="J56" s="226"/>
      <c r="K56" s="226"/>
      <c r="L56" s="226"/>
      <c r="M56" s="226"/>
    </row>
    <row r="57" spans="1:13" ht="15">
      <c r="A57" s="245" t="s">
        <v>256</v>
      </c>
      <c r="B57" s="246"/>
      <c r="C57" s="247"/>
      <c r="D57" s="247"/>
      <c r="E57" s="247"/>
      <c r="F57" s="247">
        <f>SUM(F58:F66)</f>
        <v>54109</v>
      </c>
      <c r="G57" s="231"/>
      <c r="H57" s="226"/>
      <c r="I57" s="226"/>
      <c r="J57" s="226"/>
      <c r="K57" s="226"/>
      <c r="L57" s="226"/>
      <c r="M57" s="226"/>
    </row>
    <row r="58" spans="1:13" ht="47.25" customHeight="1">
      <c r="A58" s="233" t="s">
        <v>64</v>
      </c>
      <c r="B58" s="228">
        <v>5</v>
      </c>
      <c r="C58" s="229">
        <v>5</v>
      </c>
      <c r="D58" s="229" t="s">
        <v>11</v>
      </c>
      <c r="E58" s="229"/>
      <c r="F58" s="248">
        <v>4269</v>
      </c>
      <c r="G58" s="231"/>
      <c r="H58" s="243">
        <f>F58</f>
        <v>4269</v>
      </c>
      <c r="I58" s="226"/>
      <c r="J58" s="226"/>
      <c r="K58" s="226"/>
      <c r="L58" s="226"/>
      <c r="M58" s="226"/>
    </row>
    <row r="59" spans="1:13" s="212" customFormat="1" ht="22.5">
      <c r="A59" s="249" t="s">
        <v>65</v>
      </c>
      <c r="B59" s="250">
        <v>190</v>
      </c>
      <c r="C59" s="248">
        <v>32</v>
      </c>
      <c r="D59" s="248" t="s">
        <v>11</v>
      </c>
      <c r="E59" s="248">
        <v>5</v>
      </c>
      <c r="F59" s="248">
        <f t="shared" ref="F59:F66" si="2">B59*C59*E59</f>
        <v>30400</v>
      </c>
      <c r="G59" s="251"/>
      <c r="H59" s="252"/>
      <c r="I59" s="253">
        <f>F59</f>
        <v>30400</v>
      </c>
      <c r="J59" s="252"/>
      <c r="K59" s="252"/>
      <c r="L59" s="252"/>
      <c r="M59" s="252"/>
    </row>
    <row r="60" spans="1:13" ht="15">
      <c r="A60" s="249" t="s">
        <v>13</v>
      </c>
      <c r="B60" s="250">
        <v>12</v>
      </c>
      <c r="C60" s="248">
        <v>32</v>
      </c>
      <c r="D60" s="248" t="s">
        <v>11</v>
      </c>
      <c r="E60" s="248">
        <v>15</v>
      </c>
      <c r="F60" s="248">
        <f t="shared" si="2"/>
        <v>5760</v>
      </c>
      <c r="G60" s="231"/>
      <c r="H60" s="243">
        <f>F60</f>
        <v>5760</v>
      </c>
      <c r="I60" s="226"/>
      <c r="J60" s="226"/>
      <c r="K60" s="226"/>
      <c r="L60" s="226"/>
      <c r="M60" s="226"/>
    </row>
    <row r="61" spans="1:13" ht="15">
      <c r="A61" s="249" t="s">
        <v>14</v>
      </c>
      <c r="B61" s="250">
        <v>10</v>
      </c>
      <c r="C61" s="248">
        <v>15</v>
      </c>
      <c r="D61" s="248" t="s">
        <v>11</v>
      </c>
      <c r="E61" s="248">
        <v>15</v>
      </c>
      <c r="F61" s="248">
        <f>B61*C61*E61</f>
        <v>2250</v>
      </c>
      <c r="G61" s="231"/>
      <c r="H61" s="243">
        <f t="shared" ref="H61:H65" si="3">F61</f>
        <v>2250</v>
      </c>
      <c r="I61" s="226"/>
      <c r="J61" s="226"/>
      <c r="K61" s="226"/>
      <c r="L61" s="226"/>
      <c r="M61" s="226"/>
    </row>
    <row r="62" spans="1:13" ht="22.5">
      <c r="A62" s="249" t="s">
        <v>15</v>
      </c>
      <c r="B62" s="250">
        <v>4</v>
      </c>
      <c r="C62" s="248">
        <v>20</v>
      </c>
      <c r="D62" s="248" t="s">
        <v>11</v>
      </c>
      <c r="E62" s="248">
        <v>15</v>
      </c>
      <c r="F62" s="248">
        <f>B62*C62*E62</f>
        <v>1200</v>
      </c>
      <c r="G62" s="231"/>
      <c r="H62" s="243">
        <f t="shared" si="3"/>
        <v>1200</v>
      </c>
      <c r="I62" s="226"/>
      <c r="J62" s="226"/>
      <c r="K62" s="226"/>
      <c r="L62" s="226"/>
      <c r="M62" s="226"/>
    </row>
    <row r="63" spans="1:13" ht="15">
      <c r="A63" s="249" t="s">
        <v>66</v>
      </c>
      <c r="B63" s="250">
        <v>4</v>
      </c>
      <c r="C63" s="248">
        <v>32</v>
      </c>
      <c r="D63" s="248" t="s">
        <v>11</v>
      </c>
      <c r="E63" s="248">
        <v>10</v>
      </c>
      <c r="F63" s="248">
        <f t="shared" si="2"/>
        <v>1280</v>
      </c>
      <c r="G63" s="231"/>
      <c r="H63" s="243">
        <f t="shared" si="3"/>
        <v>1280</v>
      </c>
      <c r="I63" s="226"/>
      <c r="J63" s="226"/>
      <c r="K63" s="226"/>
      <c r="L63" s="226"/>
      <c r="M63" s="226"/>
    </row>
    <row r="64" spans="1:13" ht="29.25" customHeight="1">
      <c r="A64" s="249" t="s">
        <v>67</v>
      </c>
      <c r="B64" s="250">
        <v>6</v>
      </c>
      <c r="C64" s="248">
        <v>30</v>
      </c>
      <c r="D64" s="248" t="s">
        <v>11</v>
      </c>
      <c r="E64" s="248">
        <v>10</v>
      </c>
      <c r="F64" s="248">
        <f t="shared" si="2"/>
        <v>1800</v>
      </c>
      <c r="G64" s="231"/>
      <c r="H64" s="243">
        <f t="shared" si="3"/>
        <v>1800</v>
      </c>
      <c r="I64" s="226"/>
      <c r="J64" s="226"/>
      <c r="K64" s="226"/>
      <c r="L64" s="226"/>
      <c r="M64" s="226"/>
    </row>
    <row r="65" spans="1:13" ht="15">
      <c r="A65" s="249" t="s">
        <v>16</v>
      </c>
      <c r="B65" s="250">
        <v>5</v>
      </c>
      <c r="C65" s="248">
        <v>3</v>
      </c>
      <c r="D65" s="248" t="s">
        <v>68</v>
      </c>
      <c r="E65" s="248">
        <v>50</v>
      </c>
      <c r="F65" s="248">
        <f t="shared" si="2"/>
        <v>750</v>
      </c>
      <c r="G65" s="231"/>
      <c r="H65" s="243">
        <f t="shared" si="3"/>
        <v>750</v>
      </c>
      <c r="I65" s="226"/>
      <c r="J65" s="226"/>
      <c r="K65" s="226"/>
      <c r="L65" s="226"/>
      <c r="M65" s="226"/>
    </row>
    <row r="66" spans="1:13" s="212" customFormat="1" ht="15">
      <c r="A66" s="249" t="s">
        <v>30</v>
      </c>
      <c r="B66" s="250">
        <v>1</v>
      </c>
      <c r="C66" s="248">
        <v>32</v>
      </c>
      <c r="D66" s="248" t="s">
        <v>11</v>
      </c>
      <c r="E66" s="248">
        <v>200</v>
      </c>
      <c r="F66" s="248">
        <f t="shared" si="2"/>
        <v>6400</v>
      </c>
      <c r="G66" s="251"/>
      <c r="H66" s="252"/>
      <c r="I66" s="252"/>
      <c r="J66" s="253">
        <f>F66</f>
        <v>6400</v>
      </c>
      <c r="K66" s="252"/>
      <c r="L66" s="252"/>
      <c r="M66" s="252"/>
    </row>
    <row r="67" spans="1:13" ht="10.5" customHeight="1">
      <c r="A67" s="249"/>
      <c r="B67" s="246"/>
      <c r="C67" s="247"/>
      <c r="D67" s="247"/>
      <c r="E67" s="247"/>
      <c r="F67" s="247"/>
      <c r="G67" s="231"/>
      <c r="H67" s="226"/>
      <c r="I67" s="226"/>
      <c r="J67" s="226"/>
      <c r="K67" s="226"/>
      <c r="L67" s="226"/>
      <c r="M67" s="226"/>
    </row>
    <row r="68" spans="1:13" ht="22.5">
      <c r="A68" s="245" t="s">
        <v>18</v>
      </c>
      <c r="B68" s="246"/>
      <c r="C68" s="247"/>
      <c r="D68" s="247"/>
      <c r="E68" s="247"/>
      <c r="F68" s="247">
        <f>SUM(F69:F74)</f>
        <v>1800</v>
      </c>
      <c r="G68" s="231"/>
      <c r="H68" s="226"/>
      <c r="I68" s="226"/>
      <c r="J68" s="243">
        <f>F68</f>
        <v>1800</v>
      </c>
      <c r="K68" s="226"/>
      <c r="L68" s="226"/>
      <c r="M68" s="226"/>
    </row>
    <row r="69" spans="1:13" ht="15">
      <c r="A69" s="249" t="s">
        <v>19</v>
      </c>
      <c r="B69" s="250">
        <v>230</v>
      </c>
      <c r="C69" s="248">
        <v>1</v>
      </c>
      <c r="D69" s="248" t="s">
        <v>20</v>
      </c>
      <c r="E69" s="254">
        <v>1</v>
      </c>
      <c r="F69" s="248">
        <f t="shared" ref="F69:F74" si="4">B69*C69*E69</f>
        <v>230</v>
      </c>
      <c r="G69" s="231"/>
      <c r="H69" s="226"/>
      <c r="I69" s="226"/>
      <c r="J69" s="226"/>
      <c r="K69" s="226"/>
      <c r="L69" s="226"/>
      <c r="M69" s="226"/>
    </row>
    <row r="70" spans="1:13" ht="15">
      <c r="A70" s="249" t="s">
        <v>21</v>
      </c>
      <c r="B70" s="250">
        <v>230</v>
      </c>
      <c r="C70" s="248">
        <v>1</v>
      </c>
      <c r="D70" s="248" t="s">
        <v>20</v>
      </c>
      <c r="E70" s="254">
        <v>1.5</v>
      </c>
      <c r="F70" s="248">
        <f t="shared" si="4"/>
        <v>345</v>
      </c>
      <c r="G70" s="231"/>
      <c r="H70" s="226"/>
      <c r="I70" s="226"/>
      <c r="J70" s="226"/>
      <c r="K70" s="226"/>
      <c r="L70" s="226"/>
      <c r="M70" s="226"/>
    </row>
    <row r="71" spans="1:13" ht="15">
      <c r="A71" s="249" t="s">
        <v>22</v>
      </c>
      <c r="B71" s="250">
        <v>100</v>
      </c>
      <c r="C71" s="248">
        <v>1</v>
      </c>
      <c r="D71" s="248" t="s">
        <v>20</v>
      </c>
      <c r="E71" s="254">
        <v>1</v>
      </c>
      <c r="F71" s="248">
        <f t="shared" si="4"/>
        <v>100</v>
      </c>
      <c r="G71" s="231"/>
      <c r="H71" s="226"/>
      <c r="I71" s="226"/>
      <c r="J71" s="226"/>
      <c r="K71" s="226"/>
      <c r="L71" s="226"/>
      <c r="M71" s="226"/>
    </row>
    <row r="72" spans="1:13" ht="29.25" customHeight="1">
      <c r="A72" s="249" t="s">
        <v>23</v>
      </c>
      <c r="B72" s="250">
        <v>230</v>
      </c>
      <c r="C72" s="248">
        <v>1</v>
      </c>
      <c r="D72" s="248" t="s">
        <v>20</v>
      </c>
      <c r="E72" s="255">
        <v>3.5</v>
      </c>
      <c r="F72" s="248">
        <f t="shared" si="4"/>
        <v>805</v>
      </c>
      <c r="G72" s="231"/>
      <c r="H72" s="226"/>
      <c r="I72" s="226"/>
      <c r="J72" s="226"/>
      <c r="K72" s="226"/>
      <c r="L72" s="226"/>
      <c r="M72" s="226"/>
    </row>
    <row r="73" spans="1:13" ht="29.25" customHeight="1">
      <c r="A73" s="249" t="s">
        <v>24</v>
      </c>
      <c r="B73" s="250">
        <v>80</v>
      </c>
      <c r="C73" s="248">
        <v>1</v>
      </c>
      <c r="D73" s="248" t="s">
        <v>20</v>
      </c>
      <c r="E73" s="248">
        <v>2</v>
      </c>
      <c r="F73" s="248">
        <f t="shared" si="4"/>
        <v>160</v>
      </c>
      <c r="G73" s="231"/>
      <c r="H73" s="226"/>
      <c r="I73" s="226"/>
      <c r="J73" s="226"/>
      <c r="K73" s="226"/>
      <c r="L73" s="226"/>
      <c r="M73" s="226"/>
    </row>
    <row r="74" spans="1:13" ht="22.5">
      <c r="A74" s="249" t="s">
        <v>25</v>
      </c>
      <c r="B74" s="250">
        <v>80</v>
      </c>
      <c r="C74" s="248">
        <v>1</v>
      </c>
      <c r="D74" s="248" t="s">
        <v>20</v>
      </c>
      <c r="E74" s="248">
        <v>2</v>
      </c>
      <c r="F74" s="248">
        <f t="shared" si="4"/>
        <v>160</v>
      </c>
      <c r="G74" s="231"/>
      <c r="H74" s="226"/>
      <c r="I74" s="226"/>
      <c r="J74" s="226"/>
      <c r="K74" s="226"/>
      <c r="L74" s="226"/>
      <c r="M74" s="226"/>
    </row>
    <row r="75" spans="1:13" ht="12.75" customHeight="1">
      <c r="A75" s="249"/>
      <c r="B75" s="250"/>
      <c r="C75" s="248"/>
      <c r="D75" s="248"/>
      <c r="E75" s="248"/>
      <c r="F75" s="248"/>
      <c r="G75" s="231"/>
      <c r="H75" s="226"/>
      <c r="I75" s="226"/>
      <c r="J75" s="226"/>
      <c r="K75" s="226"/>
      <c r="L75" s="226"/>
      <c r="M75" s="226"/>
    </row>
    <row r="76" spans="1:13" ht="15">
      <c r="A76" s="245" t="s">
        <v>69</v>
      </c>
      <c r="B76" s="250"/>
      <c r="C76" s="248"/>
      <c r="D76" s="248"/>
      <c r="E76" s="248"/>
      <c r="F76" s="247">
        <f>F77</f>
        <v>480</v>
      </c>
      <c r="G76" s="231"/>
      <c r="H76" s="226"/>
      <c r="I76" s="226"/>
      <c r="J76" s="243">
        <f>F76</f>
        <v>480</v>
      </c>
      <c r="K76" s="226"/>
      <c r="L76" s="226"/>
      <c r="M76" s="226"/>
    </row>
    <row r="77" spans="1:13" ht="36" customHeight="1">
      <c r="A77" s="256" t="s">
        <v>70</v>
      </c>
      <c r="B77" s="250">
        <v>3</v>
      </c>
      <c r="C77" s="248">
        <v>32</v>
      </c>
      <c r="D77" s="248" t="s">
        <v>71</v>
      </c>
      <c r="E77" s="248">
        <v>5</v>
      </c>
      <c r="F77" s="248">
        <f>B77*C77*E77</f>
        <v>480</v>
      </c>
      <c r="G77" s="231"/>
      <c r="H77" s="226"/>
      <c r="I77" s="226"/>
      <c r="J77" s="226"/>
      <c r="K77" s="226"/>
      <c r="L77" s="226"/>
      <c r="M77" s="226"/>
    </row>
    <row r="78" spans="1:13" ht="10.5" customHeight="1">
      <c r="A78" s="249"/>
      <c r="B78" s="250"/>
      <c r="C78" s="248"/>
      <c r="D78" s="248"/>
      <c r="E78" s="248"/>
      <c r="F78" s="248"/>
      <c r="G78" s="231"/>
      <c r="H78" s="226"/>
      <c r="I78" s="226"/>
      <c r="J78" s="226"/>
      <c r="K78" s="226"/>
      <c r="L78" s="226"/>
      <c r="M78" s="226"/>
    </row>
    <row r="79" spans="1:13" ht="15">
      <c r="A79" s="245" t="s">
        <v>72</v>
      </c>
      <c r="B79" s="250"/>
      <c r="C79" s="248"/>
      <c r="D79" s="248"/>
      <c r="E79" s="248"/>
      <c r="F79" s="247">
        <f>SUM(F81:F84)</f>
        <v>1035</v>
      </c>
      <c r="G79" s="231"/>
      <c r="H79" s="226"/>
      <c r="I79" s="226"/>
      <c r="J79" s="243">
        <f>F79</f>
        <v>1035</v>
      </c>
      <c r="K79" s="226"/>
      <c r="L79" s="226"/>
      <c r="M79" s="226"/>
    </row>
    <row r="80" spans="1:13" ht="9.75" customHeight="1">
      <c r="A80" s="245"/>
      <c r="B80" s="250"/>
      <c r="C80" s="248"/>
      <c r="D80" s="248"/>
      <c r="E80" s="248"/>
      <c r="F80" s="247"/>
      <c r="G80" s="231"/>
      <c r="H80" s="226"/>
      <c r="I80" s="226"/>
      <c r="J80" s="226"/>
      <c r="K80" s="226"/>
      <c r="L80" s="226"/>
      <c r="M80" s="226"/>
    </row>
    <row r="81" spans="1:13" ht="22.5">
      <c r="A81" s="257" t="s">
        <v>73</v>
      </c>
      <c r="B81" s="250">
        <v>250</v>
      </c>
      <c r="C81" s="248">
        <v>1</v>
      </c>
      <c r="D81" s="248"/>
      <c r="E81" s="248">
        <v>3</v>
      </c>
      <c r="F81" s="248">
        <f>B81*C81*E81</f>
        <v>750</v>
      </c>
      <c r="G81" s="231"/>
      <c r="H81" s="226"/>
      <c r="I81" s="226"/>
      <c r="J81" s="226"/>
      <c r="K81" s="226"/>
      <c r="L81" s="226"/>
      <c r="M81" s="226"/>
    </row>
    <row r="82" spans="1:13" ht="15">
      <c r="A82" s="257" t="s">
        <v>74</v>
      </c>
      <c r="B82" s="250">
        <v>80</v>
      </c>
      <c r="C82" s="248">
        <v>1</v>
      </c>
      <c r="D82" s="248" t="s">
        <v>75</v>
      </c>
      <c r="E82" s="248">
        <v>2</v>
      </c>
      <c r="F82" s="248">
        <f>B82*C82*E82</f>
        <v>160</v>
      </c>
      <c r="G82" s="231"/>
      <c r="H82" s="226"/>
      <c r="I82" s="226"/>
      <c r="J82" s="226"/>
      <c r="K82" s="226"/>
      <c r="L82" s="226"/>
      <c r="M82" s="226"/>
    </row>
    <row r="83" spans="1:13" ht="15">
      <c r="A83" s="257" t="s">
        <v>76</v>
      </c>
      <c r="B83" s="250">
        <v>5</v>
      </c>
      <c r="C83" s="248">
        <v>1</v>
      </c>
      <c r="D83" s="248" t="s">
        <v>77</v>
      </c>
      <c r="E83" s="248">
        <v>10</v>
      </c>
      <c r="F83" s="248">
        <f>B83*C83*E83</f>
        <v>50</v>
      </c>
      <c r="G83" s="231"/>
      <c r="H83" s="226"/>
      <c r="I83" s="226"/>
      <c r="J83" s="226"/>
      <c r="K83" s="226"/>
      <c r="L83" s="226"/>
      <c r="M83" s="226"/>
    </row>
    <row r="84" spans="1:13" ht="15">
      <c r="A84" s="257" t="s">
        <v>78</v>
      </c>
      <c r="B84" s="250">
        <v>150</v>
      </c>
      <c r="C84" s="248">
        <v>1</v>
      </c>
      <c r="D84" s="248" t="s">
        <v>79</v>
      </c>
      <c r="E84" s="248">
        <v>0.5</v>
      </c>
      <c r="F84" s="248">
        <f>B84*C84*E84</f>
        <v>75</v>
      </c>
      <c r="G84" s="231"/>
      <c r="H84" s="226"/>
      <c r="I84" s="226"/>
      <c r="J84" s="226"/>
      <c r="K84" s="226"/>
      <c r="L84" s="226"/>
      <c r="M84" s="226"/>
    </row>
    <row r="85" spans="1:13" ht="9.75" customHeight="1">
      <c r="A85" s="257"/>
      <c r="B85" s="250"/>
      <c r="C85" s="248"/>
      <c r="D85" s="248"/>
      <c r="E85" s="248"/>
      <c r="F85" s="248"/>
      <c r="G85" s="231"/>
      <c r="H85" s="226"/>
      <c r="I85" s="226"/>
      <c r="J85" s="226"/>
      <c r="K85" s="226"/>
      <c r="L85" s="226"/>
      <c r="M85" s="226"/>
    </row>
    <row r="86" spans="1:13" ht="15">
      <c r="A86" s="245" t="s">
        <v>80</v>
      </c>
      <c r="B86" s="250"/>
      <c r="C86" s="248"/>
      <c r="D86" s="248"/>
      <c r="E86" s="248"/>
      <c r="F86" s="247">
        <f>SUM(F87:F89)</f>
        <v>455</v>
      </c>
      <c r="G86" s="231"/>
      <c r="H86" s="226"/>
      <c r="I86" s="226"/>
      <c r="J86" s="243">
        <f>F86</f>
        <v>455</v>
      </c>
      <c r="K86" s="226"/>
      <c r="L86" s="226"/>
      <c r="M86" s="226"/>
    </row>
    <row r="87" spans="1:13" ht="15">
      <c r="A87" s="249" t="s">
        <v>81</v>
      </c>
      <c r="B87" s="250">
        <v>20</v>
      </c>
      <c r="C87" s="248">
        <v>1</v>
      </c>
      <c r="D87" s="248" t="s">
        <v>82</v>
      </c>
      <c r="E87" s="248">
        <v>3.5</v>
      </c>
      <c r="F87" s="248">
        <f>B87*C87*E87</f>
        <v>70</v>
      </c>
      <c r="G87" s="231"/>
      <c r="H87" s="226"/>
      <c r="I87" s="226"/>
      <c r="J87" s="226"/>
      <c r="K87" s="226"/>
      <c r="L87" s="226"/>
      <c r="M87" s="226"/>
    </row>
    <row r="88" spans="1:13" ht="15">
      <c r="A88" s="257" t="s">
        <v>83</v>
      </c>
      <c r="B88" s="250">
        <v>2</v>
      </c>
      <c r="C88" s="248">
        <v>1</v>
      </c>
      <c r="D88" s="248" t="s">
        <v>84</v>
      </c>
      <c r="E88" s="248">
        <v>95</v>
      </c>
      <c r="F88" s="248">
        <f>B88*C88*E88</f>
        <v>190</v>
      </c>
      <c r="G88" s="231"/>
      <c r="H88" s="226"/>
      <c r="I88" s="226"/>
      <c r="J88" s="226"/>
      <c r="K88" s="226"/>
      <c r="L88" s="226"/>
      <c r="M88" s="226"/>
    </row>
    <row r="89" spans="1:13" ht="15">
      <c r="A89" s="257" t="s">
        <v>85</v>
      </c>
      <c r="B89" s="250">
        <v>3</v>
      </c>
      <c r="C89" s="248">
        <v>1</v>
      </c>
      <c r="D89" s="248" t="s">
        <v>84</v>
      </c>
      <c r="E89" s="248">
        <v>65</v>
      </c>
      <c r="F89" s="248">
        <f>B89*C89*E89</f>
        <v>195</v>
      </c>
      <c r="G89" s="231"/>
      <c r="H89" s="226"/>
      <c r="I89" s="226"/>
      <c r="J89" s="226"/>
      <c r="K89" s="226"/>
      <c r="L89" s="226"/>
      <c r="M89" s="226"/>
    </row>
    <row r="90" spans="1:13" ht="7.5" customHeight="1">
      <c r="A90" s="258"/>
      <c r="B90" s="259"/>
      <c r="C90" s="248"/>
      <c r="D90" s="248"/>
      <c r="E90" s="248"/>
      <c r="F90" s="248"/>
      <c r="G90" s="231"/>
      <c r="H90" s="226"/>
      <c r="I90" s="226"/>
      <c r="J90" s="226"/>
      <c r="K90" s="226"/>
      <c r="L90" s="226"/>
      <c r="M90" s="226"/>
    </row>
    <row r="91" spans="1:13" ht="15">
      <c r="A91" s="260" t="s">
        <v>257</v>
      </c>
      <c r="B91" s="261"/>
      <c r="C91" s="241"/>
      <c r="D91" s="241"/>
      <c r="E91" s="241"/>
      <c r="F91" s="247">
        <f>F57+F68+F76+F79+F86</f>
        <v>57879</v>
      </c>
      <c r="G91" s="231"/>
      <c r="H91" s="226"/>
      <c r="I91" s="226"/>
      <c r="J91" s="226"/>
      <c r="K91" s="226"/>
      <c r="L91" s="226"/>
      <c r="M91" s="226"/>
    </row>
    <row r="92" spans="1:13" ht="9.75" customHeight="1">
      <c r="A92" s="262"/>
      <c r="B92" s="261"/>
      <c r="C92" s="241"/>
      <c r="D92" s="241"/>
      <c r="E92" s="241"/>
      <c r="F92" s="247"/>
      <c r="G92" s="231"/>
      <c r="H92" s="226"/>
      <c r="I92" s="226"/>
      <c r="J92" s="226"/>
      <c r="K92" s="226"/>
      <c r="L92" s="226"/>
      <c r="M92" s="226"/>
    </row>
    <row r="93" spans="1:13" ht="15">
      <c r="A93" s="262" t="s">
        <v>260</v>
      </c>
      <c r="B93" s="263"/>
      <c r="C93" s="215"/>
      <c r="D93" s="215"/>
      <c r="E93" s="215"/>
      <c r="F93" s="215"/>
      <c r="G93" s="231"/>
      <c r="H93" s="226"/>
      <c r="I93" s="226"/>
      <c r="J93" s="226"/>
      <c r="K93" s="226"/>
      <c r="L93" s="226"/>
      <c r="M93" s="226"/>
    </row>
    <row r="94" spans="1:13" s="212" customFormat="1" ht="29.25" customHeight="1">
      <c r="A94" s="264" t="s">
        <v>95</v>
      </c>
      <c r="B94" s="261"/>
      <c r="C94" s="247"/>
      <c r="D94" s="247"/>
      <c r="E94" s="247"/>
      <c r="F94" s="247">
        <f>SUM(F95:F97)</f>
        <v>123300</v>
      </c>
      <c r="G94" s="265">
        <f>F94</f>
        <v>123300</v>
      </c>
      <c r="H94" s="252"/>
      <c r="I94" s="252"/>
      <c r="J94" s="252"/>
      <c r="K94" s="252"/>
      <c r="L94" s="252"/>
      <c r="M94" s="252"/>
    </row>
    <row r="95" spans="1:13" ht="23.25">
      <c r="A95" s="266" t="s">
        <v>96</v>
      </c>
      <c r="B95" s="267">
        <v>150</v>
      </c>
      <c r="C95" s="268">
        <v>3</v>
      </c>
      <c r="D95" s="268" t="s">
        <v>68</v>
      </c>
      <c r="E95" s="268">
        <v>210</v>
      </c>
      <c r="F95" s="268">
        <f>B95*C95*E95</f>
        <v>94500</v>
      </c>
      <c r="G95" s="269"/>
      <c r="H95" s="226"/>
      <c r="I95" s="226"/>
      <c r="J95" s="226"/>
      <c r="K95" s="226"/>
      <c r="L95" s="226"/>
      <c r="M95" s="226"/>
    </row>
    <row r="96" spans="1:13" ht="15">
      <c r="A96" s="266" t="s">
        <v>97</v>
      </c>
      <c r="B96" s="267">
        <v>30</v>
      </c>
      <c r="C96" s="268">
        <v>3</v>
      </c>
      <c r="D96" s="268" t="s">
        <v>68</v>
      </c>
      <c r="E96" s="268">
        <v>230</v>
      </c>
      <c r="F96" s="268">
        <f>B96*C96*E96</f>
        <v>20700</v>
      </c>
      <c r="G96" s="269"/>
      <c r="H96" s="226"/>
      <c r="I96" s="226"/>
      <c r="J96" s="226"/>
      <c r="K96" s="226"/>
      <c r="L96" s="226"/>
      <c r="M96" s="226"/>
    </row>
    <row r="97" spans="1:13" ht="15">
      <c r="A97" s="266" t="s">
        <v>98</v>
      </c>
      <c r="B97" s="267">
        <v>30</v>
      </c>
      <c r="C97" s="268">
        <v>3</v>
      </c>
      <c r="D97" s="268" t="s">
        <v>68</v>
      </c>
      <c r="E97" s="268">
        <v>90</v>
      </c>
      <c r="F97" s="268">
        <f>B97*C97*E97</f>
        <v>8100</v>
      </c>
      <c r="G97" s="269"/>
      <c r="H97" s="226"/>
      <c r="I97" s="226"/>
      <c r="J97" s="226"/>
      <c r="K97" s="226"/>
      <c r="L97" s="226"/>
      <c r="M97" s="226"/>
    </row>
    <row r="98" spans="1:13" ht="8.25" customHeight="1">
      <c r="A98" s="266"/>
      <c r="B98" s="267"/>
      <c r="C98" s="268"/>
      <c r="D98" s="268"/>
      <c r="E98" s="268"/>
      <c r="F98" s="268"/>
      <c r="G98" s="269"/>
      <c r="H98" s="226"/>
      <c r="I98" s="226"/>
      <c r="J98" s="226"/>
      <c r="K98" s="226"/>
      <c r="L98" s="226"/>
      <c r="M98" s="226"/>
    </row>
    <row r="99" spans="1:13" ht="29.25" customHeight="1">
      <c r="A99" s="264" t="s">
        <v>99</v>
      </c>
      <c r="B99" s="267"/>
      <c r="C99" s="268"/>
      <c r="D99" s="268"/>
      <c r="E99" s="268"/>
      <c r="F99" s="270">
        <f>SUM(F100:F103)</f>
        <v>11812.5</v>
      </c>
      <c r="G99" s="269"/>
      <c r="H99" s="271">
        <f>SUM(H102:H103)</f>
        <v>11812.5</v>
      </c>
      <c r="I99" s="226"/>
      <c r="J99" s="226"/>
      <c r="K99" s="226"/>
      <c r="L99" s="226"/>
      <c r="M99" s="226"/>
    </row>
    <row r="100" spans="1:13" ht="15">
      <c r="A100" s="264" t="s">
        <v>100</v>
      </c>
      <c r="B100" s="267"/>
      <c r="C100" s="268"/>
      <c r="D100" s="268"/>
      <c r="E100" s="268"/>
      <c r="F100" s="270" t="str">
        <f>F101</f>
        <v>PM</v>
      </c>
      <c r="G100" s="269"/>
      <c r="H100" s="226"/>
      <c r="I100" s="226"/>
      <c r="J100" s="226"/>
      <c r="K100" s="226"/>
      <c r="L100" s="226"/>
      <c r="M100" s="226"/>
    </row>
    <row r="101" spans="1:13" ht="23.25">
      <c r="A101" s="266" t="s">
        <v>101</v>
      </c>
      <c r="B101" s="267"/>
      <c r="C101" s="268"/>
      <c r="D101" s="268"/>
      <c r="E101" s="268"/>
      <c r="F101" s="268" t="s">
        <v>102</v>
      </c>
      <c r="G101" s="269"/>
      <c r="H101" s="226"/>
      <c r="I101" s="226"/>
      <c r="J101" s="226"/>
      <c r="K101" s="226"/>
      <c r="L101" s="226"/>
      <c r="M101" s="226"/>
    </row>
    <row r="102" spans="1:13" ht="23.25">
      <c r="A102" s="266" t="s">
        <v>103</v>
      </c>
      <c r="B102" s="267">
        <f>150*0.75</f>
        <v>112.5</v>
      </c>
      <c r="C102" s="268">
        <v>3</v>
      </c>
      <c r="D102" s="268" t="s">
        <v>68</v>
      </c>
      <c r="E102" s="268">
        <v>25</v>
      </c>
      <c r="F102" s="268">
        <f>E102*C102*B102</f>
        <v>8437.5</v>
      </c>
      <c r="G102" s="269"/>
      <c r="H102" s="271">
        <f>F102</f>
        <v>8437.5</v>
      </c>
      <c r="I102" s="226"/>
      <c r="J102" s="226"/>
      <c r="K102" s="226"/>
      <c r="L102" s="226"/>
      <c r="M102" s="226"/>
    </row>
    <row r="103" spans="1:13" ht="23.25">
      <c r="A103" s="266" t="s">
        <v>104</v>
      </c>
      <c r="B103" s="267">
        <f>B95-B102</f>
        <v>37.5</v>
      </c>
      <c r="C103" s="268">
        <v>3</v>
      </c>
      <c r="D103" s="268" t="s">
        <v>68</v>
      </c>
      <c r="E103" s="268">
        <v>30</v>
      </c>
      <c r="F103" s="268">
        <f>E103*C103*B103</f>
        <v>3375</v>
      </c>
      <c r="G103" s="269"/>
      <c r="H103" s="271">
        <f>F103</f>
        <v>3375</v>
      </c>
      <c r="I103" s="226"/>
      <c r="J103" s="226"/>
      <c r="K103" s="226"/>
      <c r="L103" s="226"/>
      <c r="M103" s="226"/>
    </row>
    <row r="104" spans="1:13" ht="6.75" customHeight="1">
      <c r="A104" s="266"/>
      <c r="B104" s="267"/>
      <c r="C104" s="268"/>
      <c r="D104" s="268"/>
      <c r="E104" s="268"/>
      <c r="F104" s="268"/>
      <c r="G104" s="269"/>
      <c r="H104" s="226"/>
      <c r="I104" s="226"/>
      <c r="J104" s="226"/>
      <c r="K104" s="226"/>
      <c r="L104" s="226"/>
      <c r="M104" s="226"/>
    </row>
    <row r="105" spans="1:13" ht="29.25" customHeight="1">
      <c r="A105" s="272" t="s">
        <v>105</v>
      </c>
      <c r="B105" s="273"/>
      <c r="C105" s="274"/>
      <c r="D105" s="274"/>
      <c r="E105" s="274"/>
      <c r="F105" s="275">
        <f>SUM(F107:F114)</f>
        <v>15663</v>
      </c>
      <c r="G105" s="276"/>
      <c r="H105" s="243">
        <f>F105</f>
        <v>15663</v>
      </c>
      <c r="I105" s="226"/>
      <c r="J105" s="226"/>
      <c r="K105" s="226"/>
      <c r="L105" s="226"/>
      <c r="M105" s="226"/>
    </row>
    <row r="106" spans="1:13" ht="8.25" customHeight="1">
      <c r="A106" s="272"/>
      <c r="B106" s="273"/>
      <c r="C106" s="274"/>
      <c r="D106" s="274"/>
      <c r="E106" s="274"/>
      <c r="F106" s="277"/>
      <c r="G106" s="276"/>
      <c r="H106" s="226"/>
      <c r="I106" s="226"/>
      <c r="J106" s="226"/>
      <c r="K106" s="226"/>
      <c r="L106" s="226"/>
      <c r="M106" s="226"/>
    </row>
    <row r="107" spans="1:13" ht="23.25">
      <c r="A107" s="266" t="s">
        <v>106</v>
      </c>
      <c r="B107" s="267">
        <v>540</v>
      </c>
      <c r="C107" s="268">
        <v>1</v>
      </c>
      <c r="D107" s="268" t="s">
        <v>107</v>
      </c>
      <c r="E107" s="255">
        <v>0.1</v>
      </c>
      <c r="F107" s="248">
        <f>B107*C107*E107</f>
        <v>54</v>
      </c>
      <c r="G107" s="269"/>
      <c r="H107" s="226"/>
      <c r="I107" s="226"/>
      <c r="J107" s="226"/>
      <c r="K107" s="226"/>
      <c r="L107" s="226"/>
      <c r="M107" s="226"/>
    </row>
    <row r="108" spans="1:13" ht="23.25">
      <c r="A108" s="266" t="s">
        <v>108</v>
      </c>
      <c r="B108" s="267">
        <v>60</v>
      </c>
      <c r="C108" s="268">
        <v>1</v>
      </c>
      <c r="D108" s="268" t="s">
        <v>107</v>
      </c>
      <c r="E108" s="255">
        <v>0.1</v>
      </c>
      <c r="F108" s="248">
        <f>B108*C108*E108</f>
        <v>6</v>
      </c>
      <c r="G108" s="269"/>
      <c r="H108" s="226"/>
      <c r="I108" s="226"/>
      <c r="J108" s="226"/>
      <c r="K108" s="226"/>
      <c r="L108" s="226"/>
      <c r="M108" s="226"/>
    </row>
    <row r="109" spans="1:13" ht="23.25">
      <c r="A109" s="278" t="s">
        <v>109</v>
      </c>
      <c r="B109" s="273">
        <v>180</v>
      </c>
      <c r="C109" s="274">
        <v>1</v>
      </c>
      <c r="D109" s="274" t="s">
        <v>110</v>
      </c>
      <c r="E109" s="274">
        <v>1.5</v>
      </c>
      <c r="F109" s="274">
        <f t="shared" ref="F109:F114" si="5">B109*C109*E109</f>
        <v>270</v>
      </c>
      <c r="G109" s="276"/>
      <c r="H109" s="226"/>
      <c r="I109" s="226"/>
      <c r="J109" s="226"/>
      <c r="K109" s="226"/>
      <c r="L109" s="226"/>
      <c r="M109" s="226"/>
    </row>
    <row r="110" spans="1:13" ht="17.25" customHeight="1">
      <c r="A110" s="278" t="s">
        <v>28</v>
      </c>
      <c r="B110" s="273">
        <v>120</v>
      </c>
      <c r="C110" s="274">
        <v>1</v>
      </c>
      <c r="D110" s="274"/>
      <c r="E110" s="274">
        <v>1</v>
      </c>
      <c r="F110" s="274">
        <f t="shared" si="5"/>
        <v>120</v>
      </c>
      <c r="G110" s="276"/>
      <c r="H110" s="226"/>
      <c r="I110" s="226"/>
      <c r="J110" s="226"/>
      <c r="K110" s="226"/>
      <c r="L110" s="226"/>
      <c r="M110" s="226"/>
    </row>
    <row r="111" spans="1:13" ht="15">
      <c r="A111" s="278" t="s">
        <v>111</v>
      </c>
      <c r="B111" s="273">
        <v>180</v>
      </c>
      <c r="C111" s="274">
        <v>3</v>
      </c>
      <c r="D111" s="274" t="s">
        <v>68</v>
      </c>
      <c r="E111" s="274">
        <v>10</v>
      </c>
      <c r="F111" s="274">
        <f>B111*C111*E111</f>
        <v>5400</v>
      </c>
      <c r="G111" s="276"/>
      <c r="H111" s="226"/>
      <c r="I111" s="226"/>
      <c r="J111" s="226"/>
      <c r="K111" s="226"/>
      <c r="L111" s="226"/>
      <c r="M111" s="226"/>
    </row>
    <row r="112" spans="1:13" ht="15">
      <c r="A112" s="278" t="s">
        <v>112</v>
      </c>
      <c r="B112" s="273">
        <v>307</v>
      </c>
      <c r="C112" s="274">
        <v>1</v>
      </c>
      <c r="D112" s="274"/>
      <c r="E112" s="274">
        <v>15</v>
      </c>
      <c r="F112" s="274">
        <f t="shared" si="5"/>
        <v>4605</v>
      </c>
      <c r="G112" s="276"/>
      <c r="H112" s="226"/>
      <c r="I112" s="226"/>
      <c r="J112" s="226"/>
      <c r="K112" s="226"/>
      <c r="L112" s="226"/>
      <c r="M112" s="226"/>
    </row>
    <row r="113" spans="1:13" ht="15">
      <c r="A113" s="278" t="s">
        <v>113</v>
      </c>
      <c r="B113" s="273">
        <v>59</v>
      </c>
      <c r="C113" s="274">
        <v>1</v>
      </c>
      <c r="D113" s="274"/>
      <c r="E113" s="274">
        <v>12</v>
      </c>
      <c r="F113" s="274">
        <f t="shared" si="5"/>
        <v>708</v>
      </c>
      <c r="G113" s="276"/>
      <c r="H113" s="226"/>
      <c r="I113" s="226"/>
      <c r="J113" s="226"/>
      <c r="K113" s="226"/>
      <c r="L113" s="226"/>
      <c r="M113" s="226"/>
    </row>
    <row r="114" spans="1:13" ht="29.25" customHeight="1">
      <c r="A114" s="278" t="s">
        <v>114</v>
      </c>
      <c r="B114" s="273">
        <v>45</v>
      </c>
      <c r="C114" s="274">
        <v>1</v>
      </c>
      <c r="D114" s="274"/>
      <c r="E114" s="274">
        <v>100</v>
      </c>
      <c r="F114" s="274">
        <f t="shared" si="5"/>
        <v>4500</v>
      </c>
      <c r="G114" s="276"/>
      <c r="H114" s="226"/>
      <c r="I114" s="226"/>
      <c r="J114" s="226"/>
      <c r="K114" s="226"/>
      <c r="L114" s="226"/>
      <c r="M114" s="226"/>
    </row>
    <row r="115" spans="1:13" ht="7.5" customHeight="1">
      <c r="A115" s="266"/>
      <c r="B115" s="259"/>
      <c r="C115" s="248"/>
      <c r="D115" s="248"/>
      <c r="E115" s="248"/>
      <c r="F115" s="248"/>
      <c r="G115" s="276"/>
      <c r="H115" s="226"/>
      <c r="I115" s="226"/>
      <c r="J115" s="226"/>
      <c r="K115" s="226"/>
      <c r="L115" s="226"/>
      <c r="M115" s="226"/>
    </row>
    <row r="116" spans="1:13" s="212" customFormat="1" ht="15">
      <c r="A116" s="264" t="s">
        <v>115</v>
      </c>
      <c r="B116" s="261"/>
      <c r="C116" s="247"/>
      <c r="D116" s="247"/>
      <c r="E116" s="247"/>
      <c r="F116" s="247">
        <f>SUM(F117:F122)</f>
        <v>35640</v>
      </c>
      <c r="G116" s="265">
        <f>F116-(F119+F120+F122)</f>
        <v>28440</v>
      </c>
      <c r="H116" s="252"/>
      <c r="I116" s="252"/>
      <c r="J116" s="252"/>
      <c r="K116" s="252"/>
      <c r="L116" s="252"/>
      <c r="M116" s="252"/>
    </row>
    <row r="117" spans="1:13" ht="50.25" customHeight="1">
      <c r="A117" s="279" t="s">
        <v>116</v>
      </c>
      <c r="B117" s="280">
        <v>12</v>
      </c>
      <c r="C117" s="281">
        <v>32</v>
      </c>
      <c r="D117" s="281" t="s">
        <v>11</v>
      </c>
      <c r="E117" s="281">
        <v>30</v>
      </c>
      <c r="F117" s="281">
        <f t="shared" ref="F117:F122" si="6">B117*C117*E117</f>
        <v>11520</v>
      </c>
      <c r="G117" s="269"/>
      <c r="H117" s="226"/>
      <c r="I117" s="226"/>
      <c r="J117" s="226"/>
      <c r="K117" s="226"/>
      <c r="L117" s="226"/>
      <c r="M117" s="226"/>
    </row>
    <row r="118" spans="1:13" ht="15">
      <c r="A118" s="279" t="s">
        <v>117</v>
      </c>
      <c r="B118" s="280">
        <v>12</v>
      </c>
      <c r="C118" s="281">
        <v>32</v>
      </c>
      <c r="D118" s="281" t="s">
        <v>11</v>
      </c>
      <c r="E118" s="281">
        <v>30</v>
      </c>
      <c r="F118" s="281">
        <f t="shared" si="6"/>
        <v>11520</v>
      </c>
      <c r="G118" s="269"/>
      <c r="H118" s="226"/>
      <c r="I118" s="226"/>
      <c r="J118" s="226"/>
      <c r="K118" s="226"/>
      <c r="L118" s="226"/>
      <c r="M118" s="226"/>
    </row>
    <row r="119" spans="1:13" ht="15">
      <c r="A119" s="279" t="s">
        <v>118</v>
      </c>
      <c r="B119" s="280">
        <v>3</v>
      </c>
      <c r="C119" s="281">
        <v>10</v>
      </c>
      <c r="D119" s="281" t="s">
        <v>11</v>
      </c>
      <c r="E119" s="281">
        <v>30</v>
      </c>
      <c r="F119" s="281">
        <f t="shared" si="6"/>
        <v>900</v>
      </c>
      <c r="G119" s="269"/>
      <c r="H119" s="226"/>
      <c r="I119" s="226"/>
      <c r="J119" s="226"/>
      <c r="K119" s="226"/>
      <c r="L119" s="226"/>
      <c r="M119" s="243">
        <f>F119</f>
        <v>900</v>
      </c>
    </row>
    <row r="120" spans="1:13" ht="15">
      <c r="A120" s="279" t="s">
        <v>119</v>
      </c>
      <c r="B120" s="280">
        <v>3</v>
      </c>
      <c r="C120" s="281">
        <v>10</v>
      </c>
      <c r="D120" s="281" t="s">
        <v>11</v>
      </c>
      <c r="E120" s="281">
        <v>30</v>
      </c>
      <c r="F120" s="281">
        <f t="shared" si="6"/>
        <v>900</v>
      </c>
      <c r="G120" s="269"/>
      <c r="H120" s="226"/>
      <c r="I120" s="226"/>
      <c r="J120" s="226"/>
      <c r="K120" s="226"/>
      <c r="L120" s="226"/>
      <c r="M120" s="243">
        <f>F120</f>
        <v>900</v>
      </c>
    </row>
    <row r="121" spans="1:13" ht="15">
      <c r="A121" s="279" t="s">
        <v>120</v>
      </c>
      <c r="B121" s="280">
        <v>12</v>
      </c>
      <c r="C121" s="281">
        <v>15</v>
      </c>
      <c r="D121" s="281" t="s">
        <v>11</v>
      </c>
      <c r="E121" s="281">
        <v>30</v>
      </c>
      <c r="F121" s="281">
        <f t="shared" si="6"/>
        <v>5400</v>
      </c>
      <c r="G121" s="269"/>
      <c r="H121" s="226"/>
      <c r="I121" s="226"/>
      <c r="J121" s="226"/>
      <c r="K121" s="226"/>
      <c r="L121" s="226"/>
      <c r="M121" s="226"/>
    </row>
    <row r="122" spans="1:13" ht="15">
      <c r="A122" s="279" t="s">
        <v>121</v>
      </c>
      <c r="B122" s="280">
        <v>12</v>
      </c>
      <c r="C122" s="281">
        <v>15</v>
      </c>
      <c r="D122" s="281" t="s">
        <v>11</v>
      </c>
      <c r="E122" s="281">
        <v>30</v>
      </c>
      <c r="F122" s="281">
        <f t="shared" si="6"/>
        <v>5400</v>
      </c>
      <c r="G122" s="269"/>
      <c r="H122" s="226"/>
      <c r="I122" s="226"/>
      <c r="J122" s="226"/>
      <c r="K122" s="226"/>
      <c r="L122" s="226"/>
      <c r="M122" s="243">
        <f>F122</f>
        <v>5400</v>
      </c>
    </row>
    <row r="123" spans="1:13" ht="9" customHeight="1">
      <c r="A123" s="279"/>
      <c r="B123" s="280"/>
      <c r="C123" s="281"/>
      <c r="D123" s="281"/>
      <c r="E123" s="281"/>
      <c r="F123" s="281"/>
      <c r="G123" s="269"/>
      <c r="H123" s="226"/>
      <c r="I123" s="226"/>
      <c r="J123" s="226"/>
      <c r="K123" s="226"/>
      <c r="L123" s="226"/>
      <c r="M123" s="226"/>
    </row>
    <row r="124" spans="1:13" ht="23.25">
      <c r="A124" s="282" t="s">
        <v>122</v>
      </c>
      <c r="B124" s="283"/>
      <c r="C124" s="284"/>
      <c r="D124" s="284"/>
      <c r="E124" s="284"/>
      <c r="F124" s="284">
        <f>SUM(F125:F132)</f>
        <v>15960</v>
      </c>
      <c r="G124" s="269"/>
      <c r="H124" s="243">
        <f>F124</f>
        <v>15960</v>
      </c>
      <c r="I124" s="226"/>
      <c r="J124" s="226"/>
      <c r="K124" s="243"/>
      <c r="L124" s="226"/>
      <c r="M124" s="226"/>
    </row>
    <row r="125" spans="1:13" ht="34.5" customHeight="1">
      <c r="A125" s="279" t="s">
        <v>123</v>
      </c>
      <c r="B125" s="280"/>
      <c r="C125" s="281"/>
      <c r="D125" s="281"/>
      <c r="E125" s="281"/>
      <c r="F125" s="281" t="s">
        <v>102</v>
      </c>
      <c r="G125" s="269"/>
      <c r="H125" s="226"/>
      <c r="I125" s="226"/>
      <c r="J125" s="226"/>
      <c r="K125" s="226"/>
      <c r="L125" s="226"/>
      <c r="M125" s="226"/>
    </row>
    <row r="126" spans="1:13" ht="15">
      <c r="A126" s="279" t="s">
        <v>124</v>
      </c>
      <c r="B126" s="280"/>
      <c r="C126" s="281"/>
      <c r="D126" s="281"/>
      <c r="E126" s="281"/>
      <c r="F126" s="281" t="s">
        <v>102</v>
      </c>
      <c r="G126" s="269"/>
      <c r="H126" s="226"/>
      <c r="I126" s="226"/>
      <c r="J126" s="226"/>
      <c r="K126" s="226"/>
      <c r="L126" s="226"/>
      <c r="M126" s="226"/>
    </row>
    <row r="127" spans="1:13" ht="36" customHeight="1">
      <c r="A127" s="279" t="s">
        <v>125</v>
      </c>
      <c r="B127" s="280"/>
      <c r="C127" s="281"/>
      <c r="D127" s="281"/>
      <c r="E127" s="281"/>
      <c r="F127" s="281" t="s">
        <v>102</v>
      </c>
      <c r="G127" s="269"/>
      <c r="H127" s="226"/>
      <c r="I127" s="226"/>
      <c r="J127" s="226"/>
      <c r="K127" s="226"/>
      <c r="L127" s="226"/>
      <c r="M127" s="226"/>
    </row>
    <row r="128" spans="1:13" ht="23.25">
      <c r="A128" s="279" t="s">
        <v>126</v>
      </c>
      <c r="B128" s="280">
        <v>13</v>
      </c>
      <c r="C128" s="281">
        <v>6</v>
      </c>
      <c r="D128" s="281" t="s">
        <v>68</v>
      </c>
      <c r="E128" s="281">
        <v>80</v>
      </c>
      <c r="F128" s="281">
        <f>E128*C128*B128</f>
        <v>6240</v>
      </c>
      <c r="G128" s="269"/>
      <c r="H128" s="226"/>
      <c r="I128" s="226"/>
      <c r="J128" s="226"/>
      <c r="K128" s="226"/>
      <c r="L128" s="226"/>
      <c r="M128" s="226"/>
    </row>
    <row r="129" spans="1:13" ht="15">
      <c r="A129" s="279" t="s">
        <v>127</v>
      </c>
      <c r="B129" s="280">
        <v>3</v>
      </c>
      <c r="C129" s="281">
        <v>6</v>
      </c>
      <c r="D129" s="281" t="s">
        <v>68</v>
      </c>
      <c r="E129" s="281">
        <v>90</v>
      </c>
      <c r="F129" s="281">
        <f>E129*C129*B129</f>
        <v>1620</v>
      </c>
      <c r="G129" s="269"/>
      <c r="H129" s="226"/>
      <c r="I129" s="226"/>
      <c r="J129" s="226"/>
      <c r="K129" s="226"/>
      <c r="L129" s="226"/>
      <c r="M129" s="226"/>
    </row>
    <row r="130" spans="1:13" ht="15">
      <c r="A130" s="279" t="s">
        <v>128</v>
      </c>
      <c r="B130" s="280">
        <v>6</v>
      </c>
      <c r="C130" s="281">
        <v>28</v>
      </c>
      <c r="D130" s="281" t="s">
        <v>11</v>
      </c>
      <c r="E130" s="281">
        <v>25</v>
      </c>
      <c r="F130" s="281">
        <f>E130*C130*B130</f>
        <v>4200</v>
      </c>
      <c r="G130" s="269"/>
      <c r="H130" s="226"/>
      <c r="I130" s="226"/>
      <c r="J130" s="226"/>
      <c r="K130" s="226"/>
      <c r="L130" s="226"/>
      <c r="M130" s="226"/>
    </row>
    <row r="131" spans="1:13" ht="17.25" customHeight="1">
      <c r="A131" s="279" t="s">
        <v>129</v>
      </c>
      <c r="B131" s="280">
        <v>6</v>
      </c>
      <c r="C131" s="281">
        <v>28</v>
      </c>
      <c r="D131" s="281" t="s">
        <v>11</v>
      </c>
      <c r="E131" s="281">
        <v>20</v>
      </c>
      <c r="F131" s="281">
        <f>B131*C131*E131</f>
        <v>3360</v>
      </c>
      <c r="G131" s="269"/>
      <c r="H131" s="226"/>
      <c r="I131" s="226"/>
      <c r="J131" s="226"/>
      <c r="K131" s="226"/>
      <c r="L131" s="226"/>
      <c r="M131" s="226"/>
    </row>
    <row r="132" spans="1:13" ht="23.25">
      <c r="A132" s="279" t="s">
        <v>130</v>
      </c>
      <c r="B132" s="280">
        <v>6</v>
      </c>
      <c r="C132" s="281"/>
      <c r="D132" s="281"/>
      <c r="E132" s="281">
        <v>90</v>
      </c>
      <c r="F132" s="281">
        <f>E132*B132</f>
        <v>540</v>
      </c>
      <c r="G132" s="269"/>
      <c r="H132" s="226"/>
      <c r="I132" s="226"/>
      <c r="J132" s="226"/>
      <c r="K132" s="226"/>
      <c r="L132" s="226"/>
      <c r="M132" s="226"/>
    </row>
    <row r="133" spans="1:13" ht="7.5" customHeight="1">
      <c r="A133" s="279"/>
      <c r="B133" s="280"/>
      <c r="C133" s="281"/>
      <c r="D133" s="281"/>
      <c r="E133" s="281"/>
      <c r="F133" s="281"/>
      <c r="G133" s="269"/>
      <c r="H133" s="226"/>
      <c r="I133" s="226"/>
      <c r="J133" s="226"/>
      <c r="K133" s="226"/>
      <c r="L133" s="226"/>
      <c r="M133" s="226"/>
    </row>
    <row r="134" spans="1:13" s="212" customFormat="1" ht="23.25">
      <c r="A134" s="264" t="s">
        <v>131</v>
      </c>
      <c r="B134" s="261"/>
      <c r="C134" s="247"/>
      <c r="D134" s="247"/>
      <c r="E134" s="247"/>
      <c r="F134" s="247">
        <f>SUM(F135:F139)</f>
        <v>126600</v>
      </c>
      <c r="G134" s="265">
        <f>F135</f>
        <v>43200</v>
      </c>
      <c r="H134" s="252"/>
      <c r="I134" s="252"/>
      <c r="J134" s="252"/>
      <c r="K134" s="252"/>
      <c r="L134" s="252"/>
      <c r="M134" s="252"/>
    </row>
    <row r="135" spans="1:13" ht="36" customHeight="1">
      <c r="A135" s="279" t="s">
        <v>132</v>
      </c>
      <c r="B135" s="280">
        <v>10</v>
      </c>
      <c r="C135" s="285">
        <v>72</v>
      </c>
      <c r="D135" s="281" t="s">
        <v>11</v>
      </c>
      <c r="E135" s="281">
        <v>60</v>
      </c>
      <c r="F135" s="281">
        <f>B135*C135*E135</f>
        <v>43200</v>
      </c>
      <c r="G135" s="269"/>
      <c r="H135" s="226"/>
      <c r="I135" s="226"/>
      <c r="J135" s="226"/>
      <c r="K135" s="226"/>
      <c r="L135" s="226"/>
      <c r="M135" s="226"/>
    </row>
    <row r="136" spans="1:13" ht="26.25" customHeight="1">
      <c r="A136" s="279" t="s">
        <v>133</v>
      </c>
      <c r="B136" s="280">
        <v>10</v>
      </c>
      <c r="C136" s="281">
        <v>66</v>
      </c>
      <c r="D136" s="281" t="s">
        <v>11</v>
      </c>
      <c r="E136" s="281">
        <v>60</v>
      </c>
      <c r="F136" s="281">
        <f>B136*C136*E136</f>
        <v>39600</v>
      </c>
      <c r="G136" s="269"/>
      <c r="H136" s="226"/>
      <c r="I136" s="226"/>
      <c r="J136" s="226"/>
      <c r="K136" s="243">
        <f>F136</f>
        <v>39600</v>
      </c>
      <c r="L136" s="226"/>
      <c r="M136" s="226"/>
    </row>
    <row r="137" spans="1:13" ht="23.25">
      <c r="A137" s="279" t="s">
        <v>134</v>
      </c>
      <c r="B137" s="280">
        <v>20</v>
      </c>
      <c r="C137" s="281">
        <v>3</v>
      </c>
      <c r="D137" s="281" t="s">
        <v>68</v>
      </c>
      <c r="E137" s="281">
        <v>30</v>
      </c>
      <c r="F137" s="281">
        <f>B137*C137*E137</f>
        <v>1800</v>
      </c>
      <c r="G137" s="269"/>
      <c r="H137" s="226"/>
      <c r="I137" s="226"/>
      <c r="J137" s="226"/>
      <c r="K137" s="243">
        <f t="shared" ref="K137:K138" si="7">F137</f>
        <v>1800</v>
      </c>
      <c r="L137" s="226"/>
      <c r="M137" s="226"/>
    </row>
    <row r="138" spans="1:13" ht="29.25" customHeight="1">
      <c r="A138" s="279" t="s">
        <v>135</v>
      </c>
      <c r="B138" s="280">
        <v>5</v>
      </c>
      <c r="C138" s="281">
        <v>30</v>
      </c>
      <c r="D138" s="281" t="s">
        <v>11</v>
      </c>
      <c r="E138" s="281">
        <v>60</v>
      </c>
      <c r="F138" s="281">
        <f>B138*C138*E138</f>
        <v>9000</v>
      </c>
      <c r="G138" s="269"/>
      <c r="H138" s="226"/>
      <c r="I138" s="226"/>
      <c r="J138" s="226"/>
      <c r="K138" s="243">
        <f t="shared" si="7"/>
        <v>9000</v>
      </c>
      <c r="L138" s="226"/>
      <c r="M138" s="226"/>
    </row>
    <row r="139" spans="1:13" ht="23.25">
      <c r="A139" s="286" t="s">
        <v>136</v>
      </c>
      <c r="B139" s="287">
        <v>2</v>
      </c>
      <c r="C139" s="229"/>
      <c r="D139" s="229"/>
      <c r="E139" s="229">
        <v>16500</v>
      </c>
      <c r="F139" s="229">
        <f>E139*B139</f>
        <v>33000</v>
      </c>
      <c r="G139" s="269"/>
      <c r="H139" s="243">
        <f>F139</f>
        <v>33000</v>
      </c>
      <c r="I139" s="226"/>
      <c r="J139" s="243"/>
      <c r="K139" s="226"/>
      <c r="L139" s="226"/>
      <c r="M139" s="226"/>
    </row>
    <row r="140" spans="1:13" ht="8.25" customHeight="1">
      <c r="A140" s="266"/>
      <c r="B140" s="267"/>
      <c r="C140" s="268"/>
      <c r="D140" s="268"/>
      <c r="E140" s="268"/>
      <c r="F140" s="268"/>
      <c r="G140" s="269"/>
      <c r="H140" s="226"/>
      <c r="I140" s="226"/>
      <c r="J140" s="226"/>
      <c r="K140" s="226"/>
      <c r="L140" s="226"/>
      <c r="M140" s="226"/>
    </row>
    <row r="141" spans="1:13" ht="23.25">
      <c r="A141" s="282" t="s">
        <v>137</v>
      </c>
      <c r="B141" s="280"/>
      <c r="C141" s="281"/>
      <c r="D141" s="281"/>
      <c r="E141" s="281"/>
      <c r="F141" s="284">
        <f>SUM(F142:F146)</f>
        <v>26395</v>
      </c>
      <c r="G141" s="276"/>
      <c r="H141" s="243">
        <f>F141-F142</f>
        <v>13395</v>
      </c>
      <c r="I141" s="226"/>
      <c r="J141" s="243">
        <f>F141-H141</f>
        <v>13000</v>
      </c>
      <c r="K141" s="226"/>
      <c r="L141" s="226"/>
      <c r="M141" s="226"/>
    </row>
    <row r="142" spans="1:13" ht="16.5" customHeight="1">
      <c r="A142" s="279" t="s">
        <v>138</v>
      </c>
      <c r="B142" s="280"/>
      <c r="C142" s="281"/>
      <c r="D142" s="281"/>
      <c r="E142" s="281"/>
      <c r="F142" s="281">
        <v>13000</v>
      </c>
      <c r="G142" s="276"/>
      <c r="H142" s="226"/>
      <c r="I142" s="226"/>
      <c r="J142" s="226"/>
      <c r="K142" s="226"/>
      <c r="L142" s="226"/>
      <c r="M142" s="226"/>
    </row>
    <row r="143" spans="1:13" ht="29.25" customHeight="1">
      <c r="A143" s="279" t="s">
        <v>139</v>
      </c>
      <c r="B143" s="280">
        <v>1000</v>
      </c>
      <c r="C143" s="281"/>
      <c r="D143" s="281"/>
      <c r="E143" s="281">
        <v>5</v>
      </c>
      <c r="F143" s="281">
        <f>B143*E143</f>
        <v>5000</v>
      </c>
      <c r="G143" s="276"/>
      <c r="H143" s="226"/>
      <c r="I143" s="226"/>
      <c r="J143" s="226"/>
      <c r="K143" s="226"/>
      <c r="L143" s="226"/>
      <c r="M143" s="226"/>
    </row>
    <row r="144" spans="1:13" ht="15">
      <c r="A144" s="279" t="s">
        <v>140</v>
      </c>
      <c r="B144" s="280">
        <v>1000</v>
      </c>
      <c r="C144" s="281"/>
      <c r="D144" s="281"/>
      <c r="E144" s="281">
        <v>5</v>
      </c>
      <c r="F144" s="281">
        <f>B144*E144</f>
        <v>5000</v>
      </c>
      <c r="G144" s="276"/>
      <c r="H144" s="226"/>
      <c r="I144" s="226"/>
      <c r="J144" s="226"/>
      <c r="K144" s="226"/>
      <c r="L144" s="226"/>
      <c r="M144" s="226"/>
    </row>
    <row r="145" spans="1:13" ht="23.25">
      <c r="A145" s="279" t="s">
        <v>141</v>
      </c>
      <c r="B145" s="280">
        <v>77</v>
      </c>
      <c r="C145" s="281">
        <v>1</v>
      </c>
      <c r="D145" s="281"/>
      <c r="E145" s="281">
        <v>10</v>
      </c>
      <c r="F145" s="281">
        <f>B145*C145*E145</f>
        <v>770</v>
      </c>
      <c r="G145" s="276"/>
      <c r="H145" s="226"/>
      <c r="I145" s="226"/>
      <c r="J145" s="226"/>
      <c r="K145" s="226"/>
      <c r="L145" s="226"/>
      <c r="M145" s="226"/>
    </row>
    <row r="146" spans="1:13" ht="15">
      <c r="A146" s="279" t="s">
        <v>142</v>
      </c>
      <c r="B146" s="259">
        <v>250</v>
      </c>
      <c r="C146" s="281">
        <v>3</v>
      </c>
      <c r="D146" s="281" t="s">
        <v>68</v>
      </c>
      <c r="E146" s="288">
        <v>3.5</v>
      </c>
      <c r="F146" s="281">
        <f>B146*C146*E146</f>
        <v>2625</v>
      </c>
      <c r="G146" s="276"/>
      <c r="H146" s="226"/>
      <c r="I146" s="226"/>
      <c r="J146" s="226"/>
      <c r="K146" s="226"/>
      <c r="L146" s="226"/>
      <c r="M146" s="226"/>
    </row>
    <row r="147" spans="1:13" ht="8.25" customHeight="1">
      <c r="A147" s="266"/>
      <c r="B147" s="261"/>
      <c r="C147" s="247"/>
      <c r="D147" s="247"/>
      <c r="E147" s="247"/>
      <c r="F147" s="247"/>
      <c r="G147" s="269"/>
      <c r="H147" s="226"/>
      <c r="I147" s="226"/>
      <c r="J147" s="226"/>
      <c r="K147" s="226"/>
      <c r="L147" s="226"/>
      <c r="M147" s="226"/>
    </row>
    <row r="148" spans="1:13" ht="29.25" customHeight="1">
      <c r="A148" s="264" t="s">
        <v>143</v>
      </c>
      <c r="B148" s="261"/>
      <c r="C148" s="247"/>
      <c r="D148" s="247"/>
      <c r="E148" s="247"/>
      <c r="F148" s="247">
        <f>SUM(F149:F152)</f>
        <v>1550</v>
      </c>
      <c r="G148" s="269"/>
      <c r="H148" s="243">
        <f>F148</f>
        <v>1550</v>
      </c>
      <c r="I148" s="226"/>
      <c r="J148" s="226"/>
      <c r="K148" s="226"/>
      <c r="L148" s="226"/>
      <c r="M148" s="226"/>
    </row>
    <row r="149" spans="1:13" ht="15">
      <c r="A149" s="266" t="s">
        <v>19</v>
      </c>
      <c r="B149" s="259">
        <v>500</v>
      </c>
      <c r="C149" s="248">
        <v>1</v>
      </c>
      <c r="D149" s="248" t="s">
        <v>20</v>
      </c>
      <c r="E149" s="281">
        <v>1</v>
      </c>
      <c r="F149" s="248">
        <f>B149*C149*E149</f>
        <v>500</v>
      </c>
      <c r="G149" s="269"/>
      <c r="H149" s="226"/>
      <c r="I149" s="226"/>
      <c r="J149" s="226"/>
      <c r="K149" s="226"/>
      <c r="L149" s="226"/>
      <c r="M149" s="226"/>
    </row>
    <row r="150" spans="1:13" ht="15">
      <c r="A150" s="266" t="s">
        <v>21</v>
      </c>
      <c r="B150" s="259">
        <v>500</v>
      </c>
      <c r="C150" s="248">
        <v>1</v>
      </c>
      <c r="D150" s="248" t="s">
        <v>20</v>
      </c>
      <c r="E150" s="281">
        <v>1.5</v>
      </c>
      <c r="F150" s="248">
        <f>B150*C150*E150</f>
        <v>750</v>
      </c>
      <c r="G150" s="269"/>
      <c r="H150" s="226"/>
      <c r="I150" s="226"/>
      <c r="J150" s="226"/>
      <c r="K150" s="226"/>
      <c r="L150" s="226"/>
      <c r="M150" s="226"/>
    </row>
    <row r="151" spans="1:13" ht="15">
      <c r="A151" s="266" t="s">
        <v>22</v>
      </c>
      <c r="B151" s="259">
        <v>200</v>
      </c>
      <c r="C151" s="248">
        <v>1</v>
      </c>
      <c r="D151" s="248" t="s">
        <v>20</v>
      </c>
      <c r="E151" s="281">
        <v>1</v>
      </c>
      <c r="F151" s="248">
        <f>B151*C151*E151</f>
        <v>200</v>
      </c>
      <c r="G151" s="269"/>
      <c r="H151" s="226"/>
      <c r="I151" s="226"/>
      <c r="J151" s="226"/>
      <c r="K151" s="226"/>
      <c r="L151" s="226"/>
      <c r="M151" s="226"/>
    </row>
    <row r="152" spans="1:13" ht="15">
      <c r="A152" s="266" t="s">
        <v>144</v>
      </c>
      <c r="B152" s="259">
        <v>200</v>
      </c>
      <c r="C152" s="248">
        <v>1</v>
      </c>
      <c r="D152" s="248" t="s">
        <v>20</v>
      </c>
      <c r="E152" s="281">
        <v>0.5</v>
      </c>
      <c r="F152" s="248">
        <f>B152*C152*E152</f>
        <v>100</v>
      </c>
      <c r="G152" s="269"/>
      <c r="H152" s="226"/>
      <c r="I152" s="226"/>
      <c r="J152" s="226"/>
      <c r="K152" s="226"/>
      <c r="L152" s="226"/>
      <c r="M152" s="226"/>
    </row>
    <row r="153" spans="1:13" ht="8.25" customHeight="1">
      <c r="A153" s="266"/>
      <c r="B153" s="259"/>
      <c r="C153" s="248"/>
      <c r="D153" s="248"/>
      <c r="E153" s="281"/>
      <c r="F153" s="248"/>
      <c r="G153" s="269"/>
      <c r="H153" s="226"/>
      <c r="I153" s="226"/>
      <c r="J153" s="226"/>
      <c r="K153" s="226"/>
      <c r="L153" s="226"/>
      <c r="M153" s="226"/>
    </row>
    <row r="154" spans="1:13" s="212" customFormat="1" ht="15">
      <c r="A154" s="264" t="s">
        <v>80</v>
      </c>
      <c r="B154" s="261"/>
      <c r="C154" s="247"/>
      <c r="D154" s="247"/>
      <c r="E154" s="281"/>
      <c r="F154" s="247">
        <f>SUM(F155:F157)</f>
        <v>1335</v>
      </c>
      <c r="G154" s="265">
        <f>F154</f>
        <v>1335</v>
      </c>
      <c r="H154" s="252"/>
      <c r="I154" s="252"/>
      <c r="J154" s="252"/>
      <c r="K154" s="252"/>
      <c r="L154" s="252"/>
      <c r="M154" s="252"/>
    </row>
    <row r="155" spans="1:13" ht="15">
      <c r="A155" s="266" t="s">
        <v>81</v>
      </c>
      <c r="B155" s="259">
        <v>50</v>
      </c>
      <c r="C155" s="248">
        <v>1</v>
      </c>
      <c r="D155" s="248" t="s">
        <v>82</v>
      </c>
      <c r="E155" s="281">
        <v>3.5</v>
      </c>
      <c r="F155" s="248">
        <f>B155*C155*E155</f>
        <v>175</v>
      </c>
      <c r="G155" s="269"/>
      <c r="H155" s="226"/>
      <c r="I155" s="226"/>
      <c r="J155" s="226"/>
      <c r="K155" s="226"/>
      <c r="L155" s="226"/>
      <c r="M155" s="226"/>
    </row>
    <row r="156" spans="1:13" ht="15">
      <c r="A156" s="266" t="s">
        <v>83</v>
      </c>
      <c r="B156" s="259">
        <v>4</v>
      </c>
      <c r="C156" s="248">
        <v>1</v>
      </c>
      <c r="D156" s="248" t="s">
        <v>84</v>
      </c>
      <c r="E156" s="281">
        <v>95</v>
      </c>
      <c r="F156" s="248">
        <f>B156*C156*E156</f>
        <v>380</v>
      </c>
      <c r="G156" s="269"/>
      <c r="H156" s="226"/>
      <c r="I156" s="226"/>
      <c r="J156" s="226"/>
      <c r="K156" s="226"/>
      <c r="L156" s="226"/>
      <c r="M156" s="226"/>
    </row>
    <row r="157" spans="1:13" ht="15">
      <c r="A157" s="266" t="s">
        <v>85</v>
      </c>
      <c r="B157" s="259">
        <v>12</v>
      </c>
      <c r="C157" s="248">
        <v>1</v>
      </c>
      <c r="D157" s="248" t="s">
        <v>84</v>
      </c>
      <c r="E157" s="281">
        <v>65</v>
      </c>
      <c r="F157" s="248">
        <f>B157*C157*E157</f>
        <v>780</v>
      </c>
      <c r="G157" s="269"/>
      <c r="H157" s="226"/>
      <c r="I157" s="226"/>
      <c r="J157" s="226"/>
      <c r="K157" s="226"/>
      <c r="L157" s="226"/>
      <c r="M157" s="226"/>
    </row>
    <row r="158" spans="1:13" s="212" customFormat="1" ht="73.5" customHeight="1">
      <c r="A158" s="264" t="s">
        <v>268</v>
      </c>
      <c r="B158" s="259"/>
      <c r="C158" s="248"/>
      <c r="D158" s="248"/>
      <c r="E158" s="281"/>
      <c r="F158" s="247">
        <f>SUM(F159:F163)</f>
        <v>3400</v>
      </c>
      <c r="G158" s="265">
        <f>F158</f>
        <v>3400</v>
      </c>
      <c r="H158" s="252"/>
      <c r="I158" s="252"/>
      <c r="J158" s="252"/>
      <c r="K158" s="252"/>
      <c r="L158" s="252"/>
      <c r="M158" s="252"/>
    </row>
    <row r="159" spans="1:13" ht="15">
      <c r="A159" s="289" t="s">
        <v>147</v>
      </c>
      <c r="B159" s="259">
        <v>4075</v>
      </c>
      <c r="C159" s="248"/>
      <c r="D159" s="248" t="s">
        <v>148</v>
      </c>
      <c r="E159" s="281">
        <v>0.2</v>
      </c>
      <c r="F159" s="247">
        <f>E159*B159</f>
        <v>815</v>
      </c>
      <c r="G159" s="269"/>
      <c r="H159" s="226"/>
      <c r="I159" s="226"/>
      <c r="J159" s="226"/>
      <c r="K159" s="226"/>
      <c r="L159" s="226"/>
      <c r="M159" s="226"/>
    </row>
    <row r="160" spans="1:13" ht="15">
      <c r="A160" s="289" t="s">
        <v>149</v>
      </c>
      <c r="B160" s="259">
        <v>10</v>
      </c>
      <c r="C160" s="248"/>
      <c r="D160" s="248">
        <v>10</v>
      </c>
      <c r="E160" s="281">
        <f>5</f>
        <v>5</v>
      </c>
      <c r="F160" s="247">
        <f>E160*D160*B160</f>
        <v>500</v>
      </c>
      <c r="G160" s="269"/>
      <c r="H160" s="226"/>
      <c r="I160" s="226"/>
      <c r="J160" s="226"/>
      <c r="K160" s="226"/>
      <c r="L160" s="226"/>
      <c r="M160" s="226"/>
    </row>
    <row r="161" spans="1:13" ht="15">
      <c r="A161" s="289" t="s">
        <v>150</v>
      </c>
      <c r="B161" s="259">
        <v>10</v>
      </c>
      <c r="C161" s="248"/>
      <c r="D161" s="248">
        <v>15</v>
      </c>
      <c r="E161" s="281">
        <v>7</v>
      </c>
      <c r="F161" s="247">
        <f>E161*D161*B161</f>
        <v>1050</v>
      </c>
      <c r="G161" s="269"/>
      <c r="H161" s="226"/>
      <c r="I161" s="226"/>
      <c r="J161" s="226"/>
      <c r="K161" s="226"/>
      <c r="L161" s="226"/>
      <c r="M161" s="226"/>
    </row>
    <row r="162" spans="1:13" ht="15">
      <c r="A162" s="289" t="s">
        <v>151</v>
      </c>
      <c r="B162" s="259">
        <v>3</v>
      </c>
      <c r="C162" s="248"/>
      <c r="D162" s="248">
        <v>15</v>
      </c>
      <c r="E162" s="281">
        <v>15</v>
      </c>
      <c r="F162" s="247">
        <f>E162*D162*B162</f>
        <v>675</v>
      </c>
      <c r="G162" s="269"/>
      <c r="H162" s="226"/>
      <c r="I162" s="226"/>
      <c r="J162" s="226"/>
      <c r="K162" s="226"/>
      <c r="L162" s="226"/>
      <c r="M162" s="226"/>
    </row>
    <row r="163" spans="1:13" ht="29.25" customHeight="1">
      <c r="A163" s="289" t="s">
        <v>152</v>
      </c>
      <c r="B163" s="259">
        <v>3</v>
      </c>
      <c r="C163" s="248"/>
      <c r="D163" s="248">
        <v>10</v>
      </c>
      <c r="E163" s="281">
        <v>12</v>
      </c>
      <c r="F163" s="247">
        <f>E163*D163*B163</f>
        <v>360</v>
      </c>
      <c r="G163" s="269"/>
      <c r="H163" s="226"/>
      <c r="I163" s="226"/>
      <c r="J163" s="226"/>
      <c r="K163" s="226"/>
      <c r="L163" s="226"/>
      <c r="M163" s="226"/>
    </row>
    <row r="164" spans="1:13" ht="7.5" customHeight="1">
      <c r="A164" s="289"/>
      <c r="B164" s="259"/>
      <c r="C164" s="248"/>
      <c r="D164" s="248"/>
      <c r="E164" s="248"/>
      <c r="F164" s="247"/>
      <c r="G164" s="269"/>
      <c r="H164" s="226"/>
      <c r="I164" s="226"/>
      <c r="J164" s="226"/>
      <c r="K164" s="226"/>
      <c r="L164" s="226"/>
      <c r="M164" s="226"/>
    </row>
    <row r="165" spans="1:13" ht="29.25" customHeight="1">
      <c r="A165" s="264" t="s">
        <v>153</v>
      </c>
      <c r="B165" s="259"/>
      <c r="C165" s="248"/>
      <c r="D165" s="248"/>
      <c r="E165" s="248"/>
      <c r="F165" s="247">
        <f>SUM(F166:F168)</f>
        <v>37500</v>
      </c>
      <c r="G165" s="269"/>
      <c r="H165" s="226"/>
      <c r="I165" s="226"/>
      <c r="J165" s="243">
        <f>F165</f>
        <v>37500</v>
      </c>
      <c r="K165" s="226"/>
      <c r="L165" s="226"/>
      <c r="M165" s="226"/>
    </row>
    <row r="166" spans="1:13" ht="15">
      <c r="A166" s="266" t="s">
        <v>154</v>
      </c>
      <c r="B166" s="259"/>
      <c r="C166" s="248"/>
      <c r="D166" s="248"/>
      <c r="E166" s="248"/>
      <c r="F166" s="248">
        <v>17000</v>
      </c>
      <c r="G166" s="269"/>
      <c r="H166" s="226"/>
      <c r="I166" s="226"/>
      <c r="J166" s="226"/>
      <c r="K166" s="226"/>
      <c r="L166" s="226"/>
      <c r="M166" s="226"/>
    </row>
    <row r="167" spans="1:13" ht="15">
      <c r="A167" s="266" t="s">
        <v>155</v>
      </c>
      <c r="B167" s="259"/>
      <c r="C167" s="248"/>
      <c r="D167" s="248"/>
      <c r="E167" s="248"/>
      <c r="F167" s="248">
        <v>17000</v>
      </c>
      <c r="G167" s="269"/>
      <c r="H167" s="226"/>
      <c r="I167" s="226"/>
      <c r="J167" s="226"/>
      <c r="K167" s="226"/>
      <c r="L167" s="226"/>
      <c r="M167" s="226"/>
    </row>
    <row r="168" spans="1:13" ht="15">
      <c r="A168" s="266" t="s">
        <v>156</v>
      </c>
      <c r="B168" s="259"/>
      <c r="C168" s="248"/>
      <c r="D168" s="248"/>
      <c r="E168" s="248"/>
      <c r="F168" s="248">
        <v>3500</v>
      </c>
      <c r="G168" s="269"/>
      <c r="H168" s="226"/>
      <c r="I168" s="226"/>
      <c r="J168" s="226"/>
      <c r="K168" s="226"/>
      <c r="L168" s="226"/>
      <c r="M168" s="226"/>
    </row>
    <row r="169" spans="1:13" ht="8.25" customHeight="1">
      <c r="A169" s="264"/>
      <c r="B169" s="259"/>
      <c r="C169" s="248"/>
      <c r="D169" s="248"/>
      <c r="E169" s="248"/>
      <c r="F169" s="247"/>
      <c r="G169" s="269"/>
      <c r="H169" s="226"/>
      <c r="I169" s="226"/>
      <c r="J169" s="226"/>
      <c r="K169" s="226"/>
      <c r="L169" s="226"/>
      <c r="M169" s="226"/>
    </row>
    <row r="170" spans="1:13" s="212" customFormat="1" ht="15">
      <c r="A170" s="264" t="s">
        <v>258</v>
      </c>
      <c r="B170" s="264"/>
      <c r="C170" s="290"/>
      <c r="D170" s="290"/>
      <c r="E170" s="290"/>
      <c r="F170" s="290">
        <f>F158+F154+F148+F141+F124+F116+F134+F105+F99+F94+F165</f>
        <v>399155.5</v>
      </c>
      <c r="G170" s="291"/>
      <c r="H170" s="252"/>
      <c r="I170" s="252"/>
      <c r="J170" s="252"/>
      <c r="K170" s="252"/>
      <c r="L170" s="252"/>
      <c r="M170" s="252"/>
    </row>
    <row r="171" spans="1:13" s="212" customFormat="1" ht="8.25" customHeight="1">
      <c r="A171" s="264"/>
      <c r="B171" s="264"/>
      <c r="C171" s="290"/>
      <c r="D171" s="290"/>
      <c r="E171" s="290"/>
      <c r="F171" s="290"/>
      <c r="G171" s="291"/>
      <c r="H171" s="252"/>
      <c r="I171" s="252"/>
      <c r="J171" s="252"/>
      <c r="K171" s="252"/>
      <c r="L171" s="252"/>
      <c r="M171" s="252"/>
    </row>
    <row r="172" spans="1:13" s="212" customFormat="1" ht="29.25" customHeight="1">
      <c r="A172" s="264" t="s">
        <v>265</v>
      </c>
      <c r="B172" s="264"/>
      <c r="C172" s="290"/>
      <c r="D172" s="290"/>
      <c r="E172" s="290"/>
      <c r="F172" s="290">
        <v>459000</v>
      </c>
      <c r="G172" s="291"/>
      <c r="H172" s="252"/>
      <c r="I172" s="252"/>
      <c r="J172" s="252"/>
      <c r="K172" s="252"/>
      <c r="L172" s="292">
        <f>F172</f>
        <v>459000</v>
      </c>
      <c r="M172" s="252"/>
    </row>
    <row r="173" spans="1:13" s="212" customFormat="1" ht="9" customHeight="1">
      <c r="A173" s="264"/>
      <c r="B173" s="264"/>
      <c r="C173" s="290"/>
      <c r="D173" s="290"/>
      <c r="E173" s="290"/>
      <c r="F173" s="290"/>
      <c r="G173" s="291"/>
      <c r="H173" s="252"/>
      <c r="I173" s="252"/>
      <c r="J173" s="252"/>
      <c r="K173" s="252"/>
      <c r="L173" s="252"/>
      <c r="M173" s="252"/>
    </row>
    <row r="174" spans="1:13" ht="15">
      <c r="A174" s="264" t="s">
        <v>259</v>
      </c>
      <c r="B174" s="259"/>
      <c r="C174" s="248"/>
      <c r="D174" s="248"/>
      <c r="E174" s="248"/>
      <c r="F174" s="247">
        <f>SUM(F175:F180)</f>
        <v>52900</v>
      </c>
      <c r="G174" s="231"/>
      <c r="H174" s="226"/>
      <c r="I174" s="226"/>
      <c r="J174" s="226"/>
      <c r="K174" s="226"/>
      <c r="L174" s="226"/>
      <c r="M174" s="243">
        <f>F174</f>
        <v>52900</v>
      </c>
    </row>
    <row r="175" spans="1:13" ht="29.25" customHeight="1">
      <c r="A175" s="293" t="s">
        <v>160</v>
      </c>
      <c r="B175" s="259">
        <v>15</v>
      </c>
      <c r="C175" s="248" t="s">
        <v>68</v>
      </c>
      <c r="D175" s="248">
        <v>5</v>
      </c>
      <c r="E175" s="248">
        <v>300</v>
      </c>
      <c r="F175" s="248">
        <f>E175*D175*B175</f>
        <v>22500</v>
      </c>
      <c r="G175" s="231"/>
      <c r="H175" s="226"/>
      <c r="I175" s="226"/>
      <c r="J175" s="226"/>
      <c r="K175" s="226"/>
      <c r="L175" s="226"/>
      <c r="M175" s="226"/>
    </row>
    <row r="176" spans="1:13" ht="15">
      <c r="A176" s="293" t="s">
        <v>161</v>
      </c>
      <c r="B176" s="294">
        <v>5</v>
      </c>
      <c r="C176" s="295" t="s">
        <v>68</v>
      </c>
      <c r="D176" s="295">
        <v>1</v>
      </c>
      <c r="E176" s="295">
        <v>500</v>
      </c>
      <c r="F176" s="295">
        <f>E176*D176*B176</f>
        <v>2500</v>
      </c>
      <c r="G176" s="231"/>
      <c r="H176" s="226"/>
      <c r="I176" s="226"/>
      <c r="J176" s="226"/>
      <c r="K176" s="226"/>
      <c r="L176" s="226"/>
      <c r="M176" s="226"/>
    </row>
    <row r="177" spans="1:13" ht="29.25" customHeight="1">
      <c r="A177" s="293" t="s">
        <v>162</v>
      </c>
      <c r="B177" s="294">
        <v>5</v>
      </c>
      <c r="C177" s="295" t="s">
        <v>68</v>
      </c>
      <c r="D177" s="295">
        <v>1</v>
      </c>
      <c r="E177" s="295">
        <v>300</v>
      </c>
      <c r="F177" s="295">
        <f>E177*D177*B177</f>
        <v>1500</v>
      </c>
      <c r="G177" s="231"/>
      <c r="H177" s="226"/>
      <c r="I177" s="226"/>
      <c r="J177" s="226"/>
      <c r="K177" s="226"/>
      <c r="L177" s="226"/>
      <c r="M177" s="226"/>
    </row>
    <row r="178" spans="1:13" ht="15">
      <c r="A178" s="293" t="s">
        <v>163</v>
      </c>
      <c r="B178" s="294"/>
      <c r="C178" s="295"/>
      <c r="D178" s="295"/>
      <c r="E178" s="295"/>
      <c r="F178" s="295"/>
      <c r="G178" s="231"/>
      <c r="H178" s="226"/>
      <c r="I178" s="226"/>
      <c r="J178" s="226"/>
      <c r="K178" s="226"/>
      <c r="L178" s="226"/>
      <c r="M178" s="226"/>
    </row>
    <row r="179" spans="1:13" ht="29.25" customHeight="1">
      <c r="A179" s="293" t="s">
        <v>164</v>
      </c>
      <c r="B179" s="294">
        <v>4</v>
      </c>
      <c r="C179" s="295"/>
      <c r="D179" s="295"/>
      <c r="E179" s="295">
        <v>1600</v>
      </c>
      <c r="F179" s="295">
        <f>E179*B179</f>
        <v>6400</v>
      </c>
      <c r="G179" s="231"/>
      <c r="H179" s="226"/>
      <c r="I179" s="226"/>
      <c r="J179" s="226"/>
      <c r="K179" s="226"/>
      <c r="L179" s="226"/>
      <c r="M179" s="226"/>
    </row>
    <row r="180" spans="1:13" ht="15">
      <c r="A180" s="293" t="s">
        <v>165</v>
      </c>
      <c r="B180" s="294">
        <v>4</v>
      </c>
      <c r="C180" s="295" t="s">
        <v>11</v>
      </c>
      <c r="D180" s="295">
        <v>20</v>
      </c>
      <c r="E180" s="295">
        <v>250</v>
      </c>
      <c r="F180" s="295">
        <f>E180*D180*B180</f>
        <v>20000</v>
      </c>
      <c r="G180" s="231"/>
      <c r="H180" s="226"/>
      <c r="I180" s="226"/>
      <c r="J180" s="226"/>
      <c r="K180" s="226"/>
      <c r="L180" s="226"/>
      <c r="M180" s="226"/>
    </row>
    <row r="181" spans="1:13" ht="6.75" customHeight="1">
      <c r="A181" s="296"/>
      <c r="B181" s="294"/>
      <c r="C181" s="295"/>
      <c r="D181" s="295"/>
      <c r="E181" s="295"/>
      <c r="F181" s="295"/>
      <c r="G181" s="231"/>
      <c r="H181" s="226"/>
      <c r="I181" s="226"/>
      <c r="J181" s="226"/>
      <c r="K181" s="226"/>
      <c r="L181" s="226"/>
      <c r="M181" s="226"/>
    </row>
    <row r="182" spans="1:13" ht="15">
      <c r="A182" s="297" t="s">
        <v>166</v>
      </c>
      <c r="B182" s="259"/>
      <c r="C182" s="248"/>
      <c r="D182" s="248"/>
      <c r="E182" s="248"/>
      <c r="F182" s="247">
        <f>SUM(F183:F193)</f>
        <v>11650</v>
      </c>
      <c r="G182" s="231"/>
      <c r="H182" s="226"/>
      <c r="I182" s="226"/>
      <c r="J182" s="226"/>
      <c r="K182" s="226"/>
      <c r="L182" s="226"/>
      <c r="M182" s="243">
        <f>F182</f>
        <v>11650</v>
      </c>
    </row>
    <row r="183" spans="1:13" ht="15">
      <c r="A183" s="293" t="s">
        <v>30</v>
      </c>
      <c r="B183" s="259"/>
      <c r="C183" s="248"/>
      <c r="D183" s="248"/>
      <c r="E183" s="248"/>
      <c r="F183" s="248">
        <v>800</v>
      </c>
      <c r="G183" s="231"/>
      <c r="H183" s="226"/>
      <c r="I183" s="226"/>
      <c r="J183" s="226"/>
      <c r="K183" s="226"/>
      <c r="L183" s="226"/>
      <c r="M183" s="226"/>
    </row>
    <row r="184" spans="1:13" ht="15">
      <c r="A184" s="293" t="s">
        <v>167</v>
      </c>
      <c r="B184" s="259">
        <v>250</v>
      </c>
      <c r="C184" s="248">
        <v>1</v>
      </c>
      <c r="D184" s="248" t="s">
        <v>11</v>
      </c>
      <c r="E184" s="248">
        <v>5</v>
      </c>
      <c r="F184" s="248">
        <f>E184*C184*B184</f>
        <v>1250</v>
      </c>
      <c r="G184" s="231"/>
      <c r="H184" s="226"/>
      <c r="I184" s="226"/>
      <c r="J184" s="226"/>
      <c r="K184" s="226"/>
      <c r="L184" s="226"/>
      <c r="M184" s="226"/>
    </row>
    <row r="185" spans="1:13" ht="15">
      <c r="A185" s="293" t="s">
        <v>168</v>
      </c>
      <c r="B185" s="259">
        <v>4</v>
      </c>
      <c r="C185" s="248">
        <v>1</v>
      </c>
      <c r="D185" s="248"/>
      <c r="E185" s="248">
        <v>250</v>
      </c>
      <c r="F185" s="248">
        <f>E185*C185*B185</f>
        <v>1000</v>
      </c>
      <c r="G185" s="231"/>
      <c r="H185" s="226"/>
      <c r="I185" s="226"/>
      <c r="J185" s="226"/>
      <c r="K185" s="226"/>
      <c r="L185" s="226"/>
      <c r="M185" s="226"/>
    </row>
    <row r="186" spans="1:13" ht="15">
      <c r="A186" s="293" t="s">
        <v>169</v>
      </c>
      <c r="B186" s="259">
        <v>4</v>
      </c>
      <c r="C186" s="248">
        <v>1</v>
      </c>
      <c r="D186" s="248"/>
      <c r="E186" s="248">
        <f>E185/2</f>
        <v>125</v>
      </c>
      <c r="F186" s="248">
        <f>E186*C186*B186</f>
        <v>500</v>
      </c>
      <c r="G186" s="231"/>
      <c r="H186" s="226"/>
      <c r="I186" s="226"/>
      <c r="J186" s="226"/>
      <c r="K186" s="226"/>
      <c r="L186" s="226"/>
      <c r="M186" s="226"/>
    </row>
    <row r="187" spans="1:13" ht="15">
      <c r="A187" s="293" t="s">
        <v>170</v>
      </c>
      <c r="B187" s="259">
        <v>4</v>
      </c>
      <c r="C187" s="248">
        <v>1</v>
      </c>
      <c r="D187" s="248"/>
      <c r="E187" s="248">
        <f>E186*0.8</f>
        <v>100</v>
      </c>
      <c r="F187" s="248">
        <f>E187*C187*B187</f>
        <v>400</v>
      </c>
      <c r="G187" s="231"/>
      <c r="H187" s="226"/>
      <c r="I187" s="226"/>
      <c r="J187" s="226"/>
      <c r="K187" s="226"/>
      <c r="L187" s="226"/>
      <c r="M187" s="226"/>
    </row>
    <row r="188" spans="1:13" ht="29.25" customHeight="1">
      <c r="A188" s="293" t="s">
        <v>171</v>
      </c>
      <c r="B188" s="259"/>
      <c r="C188" s="248"/>
      <c r="D188" s="248"/>
      <c r="E188" s="248"/>
      <c r="F188" s="248">
        <v>500</v>
      </c>
      <c r="G188" s="231"/>
      <c r="H188" s="226"/>
      <c r="I188" s="226"/>
      <c r="J188" s="226"/>
      <c r="K188" s="226"/>
      <c r="L188" s="226"/>
      <c r="M188" s="226"/>
    </row>
    <row r="189" spans="1:13" ht="22.5">
      <c r="A189" s="293" t="s">
        <v>172</v>
      </c>
      <c r="B189" s="259">
        <v>10</v>
      </c>
      <c r="C189" s="248">
        <v>20</v>
      </c>
      <c r="D189" s="248" t="s">
        <v>11</v>
      </c>
      <c r="E189" s="248">
        <v>10</v>
      </c>
      <c r="F189" s="248">
        <f>E189*C189*B189</f>
        <v>2000</v>
      </c>
      <c r="G189" s="231"/>
      <c r="H189" s="226"/>
      <c r="I189" s="226"/>
      <c r="J189" s="226"/>
      <c r="K189" s="226"/>
      <c r="L189" s="226"/>
      <c r="M189" s="226"/>
    </row>
    <row r="190" spans="1:13" ht="15">
      <c r="A190" s="293" t="s">
        <v>173</v>
      </c>
      <c r="B190" s="259"/>
      <c r="C190" s="248"/>
      <c r="D190" s="248"/>
      <c r="E190" s="248"/>
      <c r="F190" s="248"/>
      <c r="G190" s="231"/>
      <c r="H190" s="226"/>
      <c r="I190" s="226"/>
      <c r="J190" s="226"/>
      <c r="K190" s="226"/>
      <c r="L190" s="226"/>
      <c r="M190" s="226"/>
    </row>
    <row r="191" spans="1:13" ht="15">
      <c r="A191" s="293" t="s">
        <v>165</v>
      </c>
      <c r="B191" s="259">
        <v>30</v>
      </c>
      <c r="C191" s="248">
        <v>2</v>
      </c>
      <c r="D191" s="248" t="s">
        <v>11</v>
      </c>
      <c r="E191" s="248">
        <v>45</v>
      </c>
      <c r="F191" s="248">
        <f>E191*C191*B191</f>
        <v>2700</v>
      </c>
      <c r="G191" s="231"/>
      <c r="H191" s="226"/>
      <c r="I191" s="226"/>
      <c r="J191" s="226"/>
      <c r="K191" s="226"/>
      <c r="L191" s="226"/>
      <c r="M191" s="226"/>
    </row>
    <row r="192" spans="1:13" ht="15">
      <c r="A192" s="293" t="s">
        <v>69</v>
      </c>
      <c r="B192" s="259">
        <v>30</v>
      </c>
      <c r="C192" s="248"/>
      <c r="D192" s="248"/>
      <c r="E192" s="248">
        <v>50</v>
      </c>
      <c r="F192" s="248">
        <f>E192*B192</f>
        <v>1500</v>
      </c>
      <c r="G192" s="231"/>
      <c r="H192" s="226"/>
      <c r="I192" s="226"/>
      <c r="J192" s="226"/>
      <c r="K192" s="226"/>
      <c r="L192" s="226"/>
      <c r="M192" s="226"/>
    </row>
    <row r="193" spans="1:16" ht="15">
      <c r="A193" s="293" t="s">
        <v>174</v>
      </c>
      <c r="B193" s="259">
        <v>50</v>
      </c>
      <c r="C193" s="248"/>
      <c r="D193" s="248"/>
      <c r="E193" s="248">
        <v>20</v>
      </c>
      <c r="F193" s="248">
        <f>E193*B193</f>
        <v>1000</v>
      </c>
      <c r="G193" s="231"/>
      <c r="H193" s="226"/>
      <c r="I193" s="226"/>
      <c r="J193" s="226"/>
      <c r="K193" s="226"/>
      <c r="L193" s="226"/>
      <c r="M193" s="226"/>
    </row>
    <row r="194" spans="1:16" ht="15">
      <c r="A194" s="315"/>
      <c r="B194" s="248"/>
      <c r="C194" s="248"/>
      <c r="D194" s="248"/>
      <c r="E194" s="248"/>
      <c r="F194" s="248"/>
      <c r="G194" s="231"/>
      <c r="H194" s="226"/>
      <c r="I194" s="226"/>
      <c r="J194" s="226"/>
      <c r="K194" s="226"/>
      <c r="L194" s="226"/>
      <c r="M194" s="226"/>
    </row>
    <row r="195" spans="1:16" ht="22.5">
      <c r="A195" s="313" t="s">
        <v>269</v>
      </c>
      <c r="B195" s="325"/>
      <c r="C195" s="318"/>
      <c r="D195" s="318"/>
      <c r="E195" s="318"/>
      <c r="F195" s="326">
        <f>SUM(F196:F199)</f>
        <v>16800</v>
      </c>
      <c r="G195" s="317"/>
      <c r="H195" s="226"/>
      <c r="I195" s="226"/>
      <c r="J195" s="226"/>
      <c r="K195" s="226"/>
      <c r="L195" s="226"/>
      <c r="M195" s="243">
        <f>F195</f>
        <v>16800</v>
      </c>
    </row>
    <row r="196" spans="1:16" ht="15">
      <c r="A196" s="314" t="s">
        <v>270</v>
      </c>
      <c r="B196" s="325">
        <v>5</v>
      </c>
      <c r="C196" s="318">
        <v>30</v>
      </c>
      <c r="D196" s="321" t="s">
        <v>11</v>
      </c>
      <c r="E196" s="318">
        <v>30</v>
      </c>
      <c r="F196" s="327">
        <f t="shared" ref="F196:F199" si="8">E196*C196*B196</f>
        <v>4500</v>
      </c>
      <c r="G196" s="317"/>
      <c r="H196" s="226"/>
      <c r="I196" s="226"/>
      <c r="J196" s="226"/>
      <c r="K196" s="226"/>
      <c r="L196" s="226"/>
      <c r="M196" s="226"/>
    </row>
    <row r="197" spans="1:16" ht="22.5">
      <c r="A197" s="314" t="s">
        <v>271</v>
      </c>
      <c r="B197" s="325">
        <v>5</v>
      </c>
      <c r="C197" s="318">
        <v>30</v>
      </c>
      <c r="D197" s="321" t="s">
        <v>11</v>
      </c>
      <c r="E197" s="318">
        <v>20</v>
      </c>
      <c r="F197" s="327">
        <f t="shared" si="8"/>
        <v>3000</v>
      </c>
      <c r="G197" s="317"/>
      <c r="H197" s="226"/>
      <c r="I197" s="226"/>
      <c r="J197" s="226"/>
      <c r="K197" s="226"/>
      <c r="L197" s="226"/>
      <c r="M197" s="226"/>
    </row>
    <row r="198" spans="1:16" ht="33.75">
      <c r="A198" s="314" t="s">
        <v>272</v>
      </c>
      <c r="B198" s="325">
        <v>5</v>
      </c>
      <c r="C198" s="318">
        <v>30</v>
      </c>
      <c r="D198" s="321" t="s">
        <v>11</v>
      </c>
      <c r="E198" s="318">
        <v>60</v>
      </c>
      <c r="F198" s="327">
        <f t="shared" si="8"/>
        <v>9000</v>
      </c>
      <c r="G198" s="317"/>
      <c r="H198" s="226"/>
      <c r="I198" s="226"/>
      <c r="J198" s="226"/>
      <c r="K198" s="226"/>
      <c r="L198" s="226"/>
      <c r="M198" s="226"/>
    </row>
    <row r="199" spans="1:16" ht="22.5">
      <c r="A199" s="314" t="s">
        <v>134</v>
      </c>
      <c r="B199" s="325">
        <v>5</v>
      </c>
      <c r="C199" s="318">
        <v>3</v>
      </c>
      <c r="D199" s="321" t="s">
        <v>276</v>
      </c>
      <c r="E199" s="318">
        <v>20</v>
      </c>
      <c r="F199" s="327">
        <f t="shared" si="8"/>
        <v>300</v>
      </c>
      <c r="G199" s="317"/>
      <c r="H199" s="226"/>
      <c r="I199" s="226"/>
      <c r="J199" s="226"/>
      <c r="K199" s="226"/>
      <c r="L199" s="226"/>
      <c r="M199" s="226"/>
    </row>
    <row r="200" spans="1:16" ht="22.5">
      <c r="A200" s="313" t="s">
        <v>273</v>
      </c>
      <c r="B200" s="328"/>
      <c r="C200" s="319"/>
      <c r="D200" s="322"/>
      <c r="E200" s="319"/>
      <c r="F200" s="329">
        <f>SUM(F201:F202)</f>
        <v>4900</v>
      </c>
      <c r="G200" s="317"/>
      <c r="H200" s="226"/>
      <c r="I200" s="226"/>
      <c r="J200" s="226"/>
      <c r="K200" s="226"/>
      <c r="L200" s="226"/>
      <c r="M200" s="243">
        <f>F200</f>
        <v>4900</v>
      </c>
    </row>
    <row r="201" spans="1:16" ht="22.5">
      <c r="A201" s="314" t="s">
        <v>274</v>
      </c>
      <c r="B201" s="330">
        <v>5</v>
      </c>
      <c r="C201" s="320">
        <v>4</v>
      </c>
      <c r="D201" s="323" t="s">
        <v>68</v>
      </c>
      <c r="E201" s="320">
        <v>200</v>
      </c>
      <c r="F201" s="327">
        <f t="shared" ref="F201:F202" si="9">E201*C201*B201</f>
        <v>4000</v>
      </c>
      <c r="G201" s="317"/>
      <c r="H201" s="226"/>
      <c r="I201" s="226"/>
      <c r="J201" s="226"/>
      <c r="K201" s="226"/>
      <c r="L201" s="226"/>
      <c r="M201" s="226"/>
    </row>
    <row r="202" spans="1:16" ht="33.75">
      <c r="A202" s="314" t="s">
        <v>275</v>
      </c>
      <c r="B202" s="330">
        <v>2</v>
      </c>
      <c r="C202" s="320">
        <v>3</v>
      </c>
      <c r="D202" s="323" t="s">
        <v>68</v>
      </c>
      <c r="E202" s="320">
        <v>150</v>
      </c>
      <c r="F202" s="327">
        <f t="shared" si="9"/>
        <v>900</v>
      </c>
      <c r="G202" s="317"/>
      <c r="H202" s="226"/>
      <c r="I202" s="226"/>
      <c r="J202" s="226"/>
      <c r="K202" s="226"/>
      <c r="L202" s="226"/>
      <c r="M202" s="226"/>
    </row>
    <row r="203" spans="1:16" ht="8.25" customHeight="1">
      <c r="A203" s="316"/>
      <c r="G203" s="231"/>
      <c r="H203" s="226"/>
      <c r="I203" s="226"/>
      <c r="J203" s="226"/>
      <c r="K203" s="226"/>
      <c r="L203" s="226"/>
      <c r="M203" s="226"/>
    </row>
    <row r="204" spans="1:16" ht="15">
      <c r="A204" s="298" t="s">
        <v>48</v>
      </c>
      <c r="B204" s="299"/>
      <c r="C204" s="299"/>
      <c r="D204" s="299"/>
      <c r="E204" s="299"/>
      <c r="F204" s="300">
        <f>F54+F91+F170+F172+F174+F182+F195+F200</f>
        <v>1027537.45</v>
      </c>
      <c r="G204" s="301">
        <f t="shared" ref="G204:M204" si="10">SUM(G7:G203)</f>
        <v>199675</v>
      </c>
      <c r="H204" s="302">
        <f t="shared" si="10"/>
        <v>145754.95000000001</v>
      </c>
      <c r="I204" s="302">
        <f t="shared" si="10"/>
        <v>30400</v>
      </c>
      <c r="J204" s="302">
        <f t="shared" si="10"/>
        <v>60670</v>
      </c>
      <c r="K204" s="302">
        <f t="shared" si="10"/>
        <v>50400</v>
      </c>
      <c r="L204" s="302">
        <f t="shared" si="10"/>
        <v>459000</v>
      </c>
      <c r="M204" s="302">
        <f t="shared" si="10"/>
        <v>93450</v>
      </c>
      <c r="P204" s="324"/>
    </row>
  </sheetData>
  <mergeCells count="5">
    <mergeCell ref="A1:M1"/>
    <mergeCell ref="A2:A3"/>
    <mergeCell ref="B2:F2"/>
    <mergeCell ref="A24:A25"/>
    <mergeCell ref="G2:M2"/>
  </mergeCells>
  <pageMargins left="0.23958333333333334" right="0.11458333333333333" top="0.15748031496062992" bottom="0.15748031496062992"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dimension ref="A1:L19"/>
  <sheetViews>
    <sheetView zoomScale="90" zoomScaleNormal="90" workbookViewId="0">
      <selection activeCell="C17" sqref="C17"/>
    </sheetView>
  </sheetViews>
  <sheetFormatPr baseColWidth="10" defaultColWidth="11.42578125" defaultRowHeight="15"/>
  <cols>
    <col min="1" max="1" width="27.85546875" style="1" customWidth="1"/>
    <col min="2" max="2" width="13.7109375" style="1" customWidth="1"/>
    <col min="3" max="4" width="14.7109375" style="1" customWidth="1"/>
    <col min="5" max="5" width="14.140625" style="1" customWidth="1"/>
    <col min="6" max="6" width="15.140625" style="1" customWidth="1"/>
    <col min="7" max="9" width="11.42578125" style="1" customWidth="1"/>
    <col min="10" max="10" width="18" style="1" customWidth="1"/>
    <col min="11" max="16384" width="11.42578125" style="1"/>
  </cols>
  <sheetData>
    <row r="1" spans="1:12">
      <c r="A1" s="20" t="s">
        <v>175</v>
      </c>
    </row>
    <row r="2" spans="1:12">
      <c r="B2" s="1" t="s">
        <v>176</v>
      </c>
      <c r="C2" s="1" t="s">
        <v>177</v>
      </c>
      <c r="D2" s="1" t="s">
        <v>178</v>
      </c>
      <c r="E2" s="1" t="s">
        <v>157</v>
      </c>
      <c r="F2" s="1" t="s">
        <v>3</v>
      </c>
      <c r="G2" s="1" t="s">
        <v>179</v>
      </c>
      <c r="H2" s="1" t="s">
        <v>92</v>
      </c>
      <c r="I2" s="1" t="s">
        <v>158</v>
      </c>
    </row>
    <row r="3" spans="1:12" ht="30">
      <c r="A3" s="15" t="s">
        <v>180</v>
      </c>
      <c r="B3" s="19">
        <f>1000*459*1000</f>
        <v>459000000</v>
      </c>
      <c r="C3" s="19"/>
      <c r="D3" s="19">
        <f>B3</f>
        <v>459000000</v>
      </c>
      <c r="E3" s="19"/>
      <c r="F3" s="19"/>
      <c r="G3" s="19"/>
      <c r="H3" s="19"/>
      <c r="J3" s="19">
        <f t="shared" ref="J3:J8" si="0">SUM(C3:I3)</f>
        <v>459000000</v>
      </c>
      <c r="K3" s="1">
        <f>J3/655.957</f>
        <v>699740.98911971366</v>
      </c>
    </row>
    <row r="4" spans="1:12">
      <c r="A4" s="1" t="s">
        <v>181</v>
      </c>
      <c r="B4" s="19">
        <f>'Budget Pilote'!F55*1000</f>
        <v>25252950</v>
      </c>
      <c r="C4" s="19"/>
      <c r="D4" s="19"/>
      <c r="E4" s="19"/>
      <c r="F4" s="19">
        <f>B4</f>
        <v>25252950</v>
      </c>
      <c r="G4" s="19"/>
      <c r="H4" s="19"/>
      <c r="J4" s="19">
        <f t="shared" si="0"/>
        <v>25252950</v>
      </c>
    </row>
    <row r="5" spans="1:12">
      <c r="A5" s="1" t="s">
        <v>182</v>
      </c>
      <c r="B5" s="19">
        <f>'BUDGET FORMATION '!F37*1000</f>
        <v>57879000</v>
      </c>
      <c r="C5" s="19"/>
      <c r="D5" s="19"/>
      <c r="E5" s="19"/>
      <c r="F5" s="19">
        <f>'BUDGET FORMATION '!H37*1000</f>
        <v>17309000</v>
      </c>
      <c r="G5" s="19">
        <f>'BUDGET FORMATION '!I37*1000</f>
        <v>10170000</v>
      </c>
      <c r="H5" s="19">
        <f>'BUDGET FORMATION '!J37*1000</f>
        <v>30400000</v>
      </c>
      <c r="J5" s="19">
        <f t="shared" si="0"/>
        <v>57879000</v>
      </c>
    </row>
    <row r="6" spans="1:12">
      <c r="A6" s="1" t="s">
        <v>183</v>
      </c>
      <c r="B6" s="19">
        <f>'BUDGET TERRAIN 3 MOIS'!F83</f>
        <v>406355.5</v>
      </c>
      <c r="C6" s="19">
        <f>'BUDGET TERRAIN 3 MOIS'!K83</f>
        <v>50400</v>
      </c>
      <c r="D6" s="19"/>
      <c r="E6" s="19">
        <f>'BUDGET TERRAIN 3 MOIS'!G83*655.957</f>
        <v>214075</v>
      </c>
      <c r="F6" s="19">
        <f>'BUDGET TERRAIN 3 MOIS'!I83</f>
        <v>91380.5</v>
      </c>
      <c r="G6" s="19">
        <f>'BUDGET TERRAIN 3 MOIS'!L83</f>
        <v>50500</v>
      </c>
      <c r="H6" s="19">
        <f>'BUDGET TERRAIN 3 MOIS'!J83</f>
        <v>0</v>
      </c>
      <c r="J6" s="19">
        <f>SUM(C6:I6)</f>
        <v>406355.5</v>
      </c>
      <c r="L6" s="19">
        <f>B6-J6</f>
        <v>0</v>
      </c>
    </row>
    <row r="7" spans="1:12">
      <c r="A7" s="1" t="s">
        <v>184</v>
      </c>
      <c r="B7" s="19">
        <f>'Budget Analyse'!F5*1000</f>
        <v>52900000</v>
      </c>
      <c r="C7" s="19"/>
      <c r="D7" s="19"/>
      <c r="E7" s="19"/>
      <c r="F7" s="19"/>
      <c r="G7" s="19"/>
      <c r="H7" s="19"/>
      <c r="I7" s="19">
        <f>B7</f>
        <v>52900000</v>
      </c>
      <c r="J7" s="19">
        <f t="shared" si="0"/>
        <v>52900000</v>
      </c>
    </row>
    <row r="8" spans="1:12">
      <c r="A8" s="1" t="s">
        <v>185</v>
      </c>
      <c r="B8" s="19">
        <f>'Budget Analyse'!F13*1000</f>
        <v>11650000</v>
      </c>
      <c r="C8" s="19"/>
      <c r="D8" s="19"/>
      <c r="E8" s="19"/>
      <c r="F8" s="19"/>
      <c r="G8" s="19"/>
      <c r="H8" s="19"/>
      <c r="I8" s="19">
        <f>B8</f>
        <v>11650000</v>
      </c>
      <c r="J8" s="19">
        <f t="shared" si="0"/>
        <v>11650000</v>
      </c>
    </row>
    <row r="9" spans="1:12">
      <c r="B9" s="19">
        <f t="shared" ref="B9:I9" si="1">SUM(B3:B8)</f>
        <v>607088305.5</v>
      </c>
      <c r="C9" s="19">
        <f t="shared" si="1"/>
        <v>50400</v>
      </c>
      <c r="D9" s="19">
        <f t="shared" si="1"/>
        <v>459000000</v>
      </c>
      <c r="E9" s="19">
        <f t="shared" si="1"/>
        <v>214075</v>
      </c>
      <c r="F9" s="19">
        <f t="shared" si="1"/>
        <v>42653330.5</v>
      </c>
      <c r="G9" s="19">
        <f t="shared" si="1"/>
        <v>10220500</v>
      </c>
      <c r="H9" s="19">
        <f t="shared" si="1"/>
        <v>30400000</v>
      </c>
      <c r="I9" s="19">
        <f t="shared" si="1"/>
        <v>64550000</v>
      </c>
      <c r="J9" s="19">
        <f>SUM(C9:I9)</f>
        <v>607088305.5</v>
      </c>
    </row>
    <row r="11" spans="1:12">
      <c r="A11" s="20" t="s">
        <v>186</v>
      </c>
      <c r="F11" s="19"/>
    </row>
    <row r="12" spans="1:12">
      <c r="B12" s="1" t="s">
        <v>176</v>
      </c>
      <c r="C12" s="1" t="s">
        <v>177</v>
      </c>
      <c r="D12" s="1" t="s">
        <v>178</v>
      </c>
      <c r="E12" s="1" t="s">
        <v>157</v>
      </c>
      <c r="F12" s="1" t="s">
        <v>3</v>
      </c>
      <c r="G12" s="1" t="s">
        <v>179</v>
      </c>
      <c r="H12" s="1" t="s">
        <v>92</v>
      </c>
    </row>
    <row r="13" spans="1:12" ht="30">
      <c r="A13" s="15" t="s">
        <v>180</v>
      </c>
      <c r="D13" s="19">
        <f>D9</f>
        <v>459000000</v>
      </c>
    </row>
    <row r="14" spans="1:12">
      <c r="A14" s="1" t="s">
        <v>187</v>
      </c>
      <c r="F14" s="19">
        <f>F4</f>
        <v>25252950</v>
      </c>
      <c r="G14" s="19">
        <f>G5</f>
        <v>10170000</v>
      </c>
    </row>
    <row r="15" spans="1:12">
      <c r="A15" s="1" t="s">
        <v>188</v>
      </c>
      <c r="G15" s="19">
        <f>G6</f>
        <v>50500</v>
      </c>
    </row>
    <row r="16" spans="1:12">
      <c r="A16" s="1" t="s">
        <v>189</v>
      </c>
    </row>
    <row r="17" spans="1:8">
      <c r="A17" s="1" t="s">
        <v>184</v>
      </c>
    </row>
    <row r="18" spans="1:8">
      <c r="A18" s="1" t="s">
        <v>185</v>
      </c>
    </row>
    <row r="19" spans="1:8">
      <c r="D19" s="19">
        <f>SUM(D13:D18)</f>
        <v>459000000</v>
      </c>
      <c r="E19" s="19">
        <f>SUM(E13:E18)</f>
        <v>0</v>
      </c>
      <c r="F19" s="19">
        <f>SUM(F13:F18)</f>
        <v>25252950</v>
      </c>
      <c r="G19" s="19">
        <f>SUM(G13:G18)</f>
        <v>10220500</v>
      </c>
      <c r="H19" s="19">
        <f>SUM(H13:H18)</f>
        <v>0</v>
      </c>
    </row>
  </sheetData>
  <sheetProtection selectLockedCells="1" selectUnlockedCells="1"/>
  <phoneticPr fontId="3" type="noConversion"/>
  <pageMargins left="0.7" right="0.7" top="0.75" bottom="0.75" header="0.51180555555555551" footer="0.51180555555555551"/>
  <pageSetup firstPageNumber="0"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dimension ref="A1:J9"/>
  <sheetViews>
    <sheetView topLeftCell="C1" workbookViewId="0">
      <selection sqref="A1:J9"/>
    </sheetView>
  </sheetViews>
  <sheetFormatPr baseColWidth="10" defaultColWidth="9.140625" defaultRowHeight="12.75"/>
  <cols>
    <col min="1" max="1" width="38.42578125" customWidth="1"/>
    <col min="2" max="2" width="22.42578125" customWidth="1"/>
    <col min="3" max="3" width="14.5703125" customWidth="1"/>
    <col min="4" max="4" width="12.85546875" customWidth="1"/>
    <col min="5" max="5" width="17.42578125" customWidth="1"/>
    <col min="6" max="6" width="15" customWidth="1"/>
    <col min="7" max="7" width="11.85546875" customWidth="1"/>
    <col min="8" max="8" width="12.7109375" customWidth="1"/>
    <col min="9" max="9" width="13.5703125" customWidth="1"/>
    <col min="10" max="10" width="14.7109375" customWidth="1"/>
  </cols>
  <sheetData>
    <row r="1" spans="1:10">
      <c r="A1" s="210" t="s">
        <v>238</v>
      </c>
    </row>
    <row r="2" spans="1:10">
      <c r="B2" s="208" t="s">
        <v>239</v>
      </c>
      <c r="C2" s="208" t="s">
        <v>177</v>
      </c>
      <c r="D2" s="208" t="s">
        <v>178</v>
      </c>
      <c r="E2" s="208" t="s">
        <v>157</v>
      </c>
      <c r="F2" s="208" t="s">
        <v>3</v>
      </c>
      <c r="G2" s="208" t="s">
        <v>179</v>
      </c>
      <c r="H2" s="208" t="s">
        <v>92</v>
      </c>
      <c r="I2" s="208" t="s">
        <v>158</v>
      </c>
      <c r="J2" s="208"/>
    </row>
    <row r="3" spans="1:10">
      <c r="A3" s="208" t="s">
        <v>180</v>
      </c>
      <c r="B3" s="209">
        <v>459000000</v>
      </c>
      <c r="C3" s="209"/>
      <c r="D3" s="209">
        <v>459000000</v>
      </c>
      <c r="E3" s="209"/>
      <c r="F3" s="209"/>
      <c r="G3" s="209"/>
      <c r="H3" s="209"/>
      <c r="I3" s="209"/>
      <c r="J3" s="209">
        <f t="shared" ref="J3:J8" si="0">SUM(C3:I3)</f>
        <v>459000000</v>
      </c>
    </row>
    <row r="4" spans="1:10">
      <c r="A4" s="208" t="s">
        <v>181</v>
      </c>
      <c r="B4" s="209">
        <v>25252950</v>
      </c>
      <c r="C4" s="209"/>
      <c r="D4" s="209"/>
      <c r="E4" s="209"/>
      <c r="F4" s="209">
        <v>25252950</v>
      </c>
      <c r="G4" s="209"/>
      <c r="H4" s="209"/>
      <c r="I4" s="209"/>
      <c r="J4" s="209">
        <f t="shared" si="0"/>
        <v>25252950</v>
      </c>
    </row>
    <row r="5" spans="1:10">
      <c r="A5" s="208" t="s">
        <v>182</v>
      </c>
      <c r="B5" s="209">
        <v>57879000</v>
      </c>
      <c r="C5" s="209"/>
      <c r="D5" s="209"/>
      <c r="E5" s="209"/>
      <c r="F5" s="209">
        <v>17309000</v>
      </c>
      <c r="G5" s="209">
        <v>10170000</v>
      </c>
      <c r="H5" s="209">
        <v>30400000</v>
      </c>
      <c r="I5" s="209"/>
      <c r="J5" s="209">
        <f t="shared" si="0"/>
        <v>57879000</v>
      </c>
    </row>
    <row r="6" spans="1:10">
      <c r="A6" s="208" t="s">
        <v>183</v>
      </c>
      <c r="B6" s="209">
        <v>406340500</v>
      </c>
      <c r="C6" s="209">
        <v>50400000</v>
      </c>
      <c r="D6" s="209"/>
      <c r="E6" s="209">
        <v>214060000</v>
      </c>
      <c r="F6" s="209">
        <v>91380500</v>
      </c>
      <c r="G6" s="209">
        <v>50500000</v>
      </c>
      <c r="H6" s="209">
        <v>0</v>
      </c>
      <c r="I6" s="209"/>
      <c r="J6" s="209">
        <f t="shared" si="0"/>
        <v>406340500</v>
      </c>
    </row>
    <row r="7" spans="1:10">
      <c r="A7" s="208" t="s">
        <v>184</v>
      </c>
      <c r="B7" s="209">
        <v>52900000</v>
      </c>
      <c r="C7" s="209"/>
      <c r="D7" s="209"/>
      <c r="E7" s="209"/>
      <c r="F7" s="209"/>
      <c r="G7" s="209"/>
      <c r="H7" s="209"/>
      <c r="I7" s="209">
        <v>52900000</v>
      </c>
      <c r="J7" s="209">
        <f t="shared" si="0"/>
        <v>52900000</v>
      </c>
    </row>
    <row r="8" spans="1:10">
      <c r="A8" s="208" t="s">
        <v>185</v>
      </c>
      <c r="B8" s="209">
        <v>11650000</v>
      </c>
      <c r="C8" s="209"/>
      <c r="D8" s="209"/>
      <c r="E8" s="209"/>
      <c r="F8" s="209"/>
      <c r="G8" s="209"/>
      <c r="H8" s="209"/>
      <c r="I8" s="209">
        <v>11650000</v>
      </c>
      <c r="J8" s="209">
        <f t="shared" si="0"/>
        <v>11650000</v>
      </c>
    </row>
    <row r="9" spans="1:10">
      <c r="B9" s="209">
        <f>SUM(B3:B8)</f>
        <v>1013022450</v>
      </c>
      <c r="C9" s="209">
        <f t="shared" ref="C9:I9" si="1">SUM(C3:C8)</f>
        <v>50400000</v>
      </c>
      <c r="D9" s="209">
        <f t="shared" si="1"/>
        <v>459000000</v>
      </c>
      <c r="E9" s="209">
        <f t="shared" si="1"/>
        <v>214060000</v>
      </c>
      <c r="F9" s="209">
        <f t="shared" si="1"/>
        <v>133942450</v>
      </c>
      <c r="G9" s="209">
        <f t="shared" si="1"/>
        <v>60670000</v>
      </c>
      <c r="H9" s="209">
        <f t="shared" si="1"/>
        <v>30400000</v>
      </c>
      <c r="I9" s="209">
        <f t="shared" si="1"/>
        <v>64550000</v>
      </c>
      <c r="J9" s="209">
        <f>SUM(J3:J8)</f>
        <v>1013022450</v>
      </c>
    </row>
  </sheetData>
  <phoneticPr fontId="3" type="noConversion"/>
  <pageMargins left="0.75" right="0.75" top="1" bottom="1" header="0.5" footer="0.5"/>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dimension ref="A1:L34"/>
  <sheetViews>
    <sheetView workbookViewId="0">
      <selection activeCell="L11" sqref="L11"/>
    </sheetView>
  </sheetViews>
  <sheetFormatPr baseColWidth="10" defaultColWidth="11.42578125" defaultRowHeight="15"/>
  <cols>
    <col min="1" max="1" width="39.140625" style="1" customWidth="1"/>
    <col min="2" max="2" width="30.85546875" style="15" customWidth="1"/>
    <col min="3" max="3" width="21.42578125" style="15" customWidth="1"/>
    <col min="4" max="4" width="17.42578125" style="15" customWidth="1"/>
    <col min="5" max="16384" width="11.42578125" style="1"/>
  </cols>
  <sheetData>
    <row r="1" spans="1:12" ht="29.25" customHeight="1">
      <c r="B1" s="203" t="s">
        <v>190</v>
      </c>
    </row>
    <row r="2" spans="1:12" ht="47.25">
      <c r="A2" s="189" t="s">
        <v>191</v>
      </c>
      <c r="B2" s="15" t="s">
        <v>192</v>
      </c>
      <c r="C2" s="15" t="s">
        <v>193</v>
      </c>
      <c r="D2" s="15" t="s">
        <v>194</v>
      </c>
      <c r="E2" s="1" t="s">
        <v>5</v>
      </c>
      <c r="F2" s="1" t="s">
        <v>195</v>
      </c>
      <c r="G2" s="1" t="s">
        <v>196</v>
      </c>
      <c r="H2" s="1" t="s">
        <v>197</v>
      </c>
      <c r="I2" s="1" t="s">
        <v>198</v>
      </c>
      <c r="J2" s="1" t="s">
        <v>199</v>
      </c>
      <c r="K2" s="1" t="s">
        <v>200</v>
      </c>
    </row>
    <row r="3" spans="1:12">
      <c r="A3" s="190" t="s">
        <v>201</v>
      </c>
      <c r="J3" s="1">
        <v>0</v>
      </c>
      <c r="K3" s="1">
        <v>0</v>
      </c>
    </row>
    <row r="4" spans="1:12" ht="45">
      <c r="A4" s="190"/>
      <c r="B4" s="15" t="s">
        <v>202</v>
      </c>
      <c r="E4" s="1" t="s">
        <v>203</v>
      </c>
      <c r="F4" s="1">
        <v>1</v>
      </c>
      <c r="G4" s="1">
        <v>1</v>
      </c>
      <c r="H4" s="1">
        <v>500000</v>
      </c>
      <c r="J4" s="1">
        <v>500000</v>
      </c>
      <c r="K4" s="1">
        <v>762.24508618705192</v>
      </c>
    </row>
    <row r="5" spans="1:12" ht="16.5">
      <c r="A5" s="191" t="s">
        <v>204</v>
      </c>
      <c r="J5" s="1">
        <v>0</v>
      </c>
      <c r="K5" s="1">
        <v>0</v>
      </c>
    </row>
    <row r="6" spans="1:12" s="194" customFormat="1">
      <c r="A6" s="192"/>
      <c r="B6" s="193" t="s">
        <v>205</v>
      </c>
      <c r="C6" s="193"/>
      <c r="D6" s="193"/>
      <c r="F6" s="194">
        <v>15000</v>
      </c>
      <c r="G6" s="194">
        <v>1</v>
      </c>
      <c r="H6" s="194">
        <v>6000</v>
      </c>
      <c r="J6" s="194">
        <v>90000000</v>
      </c>
      <c r="K6" s="194">
        <v>137204.11551366936</v>
      </c>
      <c r="L6" s="194" t="s">
        <v>206</v>
      </c>
    </row>
    <row r="7" spans="1:12" s="194" customFormat="1">
      <c r="A7" s="192"/>
      <c r="B7" s="193" t="s">
        <v>207</v>
      </c>
      <c r="C7" s="193"/>
      <c r="D7" s="193"/>
      <c r="F7" s="194">
        <v>15000</v>
      </c>
      <c r="G7" s="194">
        <v>1</v>
      </c>
      <c r="H7" s="194">
        <v>5000</v>
      </c>
      <c r="J7" s="194">
        <v>75000000</v>
      </c>
      <c r="K7" s="194">
        <v>114336.76292805778</v>
      </c>
      <c r="L7" s="194" t="s">
        <v>206</v>
      </c>
    </row>
    <row r="8" spans="1:12" ht="45">
      <c r="A8" s="190"/>
      <c r="B8" s="15" t="s">
        <v>208</v>
      </c>
      <c r="D8" s="15" t="s">
        <v>209</v>
      </c>
      <c r="F8" s="1">
        <v>60</v>
      </c>
      <c r="G8" s="1">
        <v>30</v>
      </c>
      <c r="H8" s="1">
        <v>15000</v>
      </c>
      <c r="J8" s="1">
        <v>27000000</v>
      </c>
      <c r="K8" s="1">
        <v>41161.234654100801</v>
      </c>
      <c r="L8" s="1">
        <f>K7+K6</f>
        <v>251540.87844172714</v>
      </c>
    </row>
    <row r="9" spans="1:12" ht="30">
      <c r="A9" s="190"/>
      <c r="B9" s="15" t="s">
        <v>210</v>
      </c>
      <c r="D9" s="15" t="s">
        <v>115</v>
      </c>
      <c r="F9" s="1">
        <v>6</v>
      </c>
      <c r="G9" s="1">
        <v>30</v>
      </c>
      <c r="H9" s="1">
        <v>20000</v>
      </c>
      <c r="J9" s="195">
        <v>3600000</v>
      </c>
      <c r="K9" s="1">
        <v>5488.1646205467741</v>
      </c>
    </row>
    <row r="10" spans="1:12" ht="45">
      <c r="A10" s="190"/>
      <c r="B10" s="15" t="s">
        <v>211</v>
      </c>
      <c r="D10" s="15" t="s">
        <v>209</v>
      </c>
      <c r="F10" s="1">
        <v>15</v>
      </c>
      <c r="G10" s="1">
        <v>20</v>
      </c>
      <c r="H10" s="1">
        <v>20000</v>
      </c>
      <c r="J10" s="1">
        <v>6000000</v>
      </c>
      <c r="K10" s="1">
        <v>9146.9410342446226</v>
      </c>
    </row>
    <row r="11" spans="1:12" ht="45.75">
      <c r="A11" s="191" t="s">
        <v>212</v>
      </c>
      <c r="B11" s="15" t="s">
        <v>213</v>
      </c>
      <c r="D11" s="15" t="s">
        <v>209</v>
      </c>
      <c r="E11" s="1" t="s">
        <v>214</v>
      </c>
      <c r="F11" s="1">
        <v>10</v>
      </c>
      <c r="G11" s="1">
        <v>1</v>
      </c>
      <c r="H11" s="1">
        <v>20000</v>
      </c>
      <c r="J11" s="1">
        <v>200000</v>
      </c>
      <c r="K11" s="1">
        <v>304.89803447482075</v>
      </c>
    </row>
    <row r="12" spans="1:12" ht="30.75">
      <c r="A12" s="196"/>
      <c r="B12" s="15" t="s">
        <v>215</v>
      </c>
      <c r="F12" s="1">
        <v>30</v>
      </c>
      <c r="G12" s="1">
        <v>1</v>
      </c>
      <c r="H12" s="1">
        <v>35000</v>
      </c>
      <c r="J12" s="1">
        <v>1050000</v>
      </c>
      <c r="K12" s="1">
        <v>1600.714680992809</v>
      </c>
    </row>
    <row r="13" spans="1:12" ht="45">
      <c r="A13" s="190"/>
      <c r="B13" s="15" t="s">
        <v>216</v>
      </c>
      <c r="D13" s="15" t="s">
        <v>209</v>
      </c>
      <c r="E13" s="1" t="s">
        <v>214</v>
      </c>
      <c r="F13" s="1">
        <v>1</v>
      </c>
      <c r="G13" s="1">
        <v>2</v>
      </c>
      <c r="H13" s="1">
        <v>15000</v>
      </c>
      <c r="J13" s="1">
        <v>30000</v>
      </c>
      <c r="K13" s="1">
        <v>45.734705171223112</v>
      </c>
    </row>
    <row r="14" spans="1:12">
      <c r="A14" s="190"/>
      <c r="B14" s="15" t="s">
        <v>30</v>
      </c>
      <c r="D14" s="15" t="s">
        <v>217</v>
      </c>
      <c r="E14" s="1" t="s">
        <v>218</v>
      </c>
      <c r="F14" s="1">
        <v>1</v>
      </c>
      <c r="G14" s="1">
        <v>1</v>
      </c>
      <c r="H14" s="1">
        <v>40000</v>
      </c>
      <c r="J14" s="1">
        <v>40000</v>
      </c>
      <c r="K14" s="1">
        <v>60.979606894964149</v>
      </c>
    </row>
    <row r="15" spans="1:12" ht="30">
      <c r="A15" s="190"/>
      <c r="B15" s="15" t="s">
        <v>219</v>
      </c>
      <c r="D15" s="15" t="s">
        <v>217</v>
      </c>
      <c r="E15" s="1" t="s">
        <v>220</v>
      </c>
      <c r="F15" s="1">
        <v>20000</v>
      </c>
      <c r="G15" s="1">
        <v>1</v>
      </c>
      <c r="H15" s="1">
        <v>20</v>
      </c>
      <c r="J15" s="1">
        <v>400000</v>
      </c>
      <c r="K15" s="1">
        <v>609.79606894964149</v>
      </c>
    </row>
    <row r="16" spans="1:12" ht="50.25" customHeight="1">
      <c r="A16" s="190" t="s">
        <v>221</v>
      </c>
      <c r="B16" s="15" t="s">
        <v>222</v>
      </c>
      <c r="D16" s="15" t="s">
        <v>209</v>
      </c>
      <c r="E16" s="1" t="s">
        <v>214</v>
      </c>
      <c r="F16" s="1">
        <v>2</v>
      </c>
      <c r="G16" s="1">
        <v>2</v>
      </c>
      <c r="H16" s="1">
        <v>35000</v>
      </c>
      <c r="I16" s="1" t="s">
        <v>221</v>
      </c>
      <c r="J16" s="1">
        <v>140000</v>
      </c>
      <c r="K16" s="1">
        <v>213.42862413237452</v>
      </c>
    </row>
    <row r="17" spans="1:11">
      <c r="A17" s="190"/>
      <c r="B17" s="15" t="s">
        <v>223</v>
      </c>
      <c r="D17" s="15" t="s">
        <v>217</v>
      </c>
      <c r="E17" s="1" t="s">
        <v>224</v>
      </c>
      <c r="F17" s="1">
        <v>44</v>
      </c>
      <c r="G17" s="1">
        <v>1</v>
      </c>
      <c r="H17" s="1">
        <v>1500</v>
      </c>
      <c r="J17" s="1">
        <v>66000</v>
      </c>
      <c r="K17" s="1">
        <v>100.61635137669086</v>
      </c>
    </row>
    <row r="18" spans="1:11" ht="45">
      <c r="A18" s="190"/>
      <c r="B18" s="15" t="s">
        <v>225</v>
      </c>
      <c r="D18" s="15" t="s">
        <v>209</v>
      </c>
      <c r="E18" s="1" t="s">
        <v>214</v>
      </c>
      <c r="F18" s="1">
        <v>10</v>
      </c>
      <c r="G18" s="1">
        <v>1</v>
      </c>
      <c r="H18" s="1">
        <v>3000</v>
      </c>
      <c r="J18" s="1">
        <v>30000</v>
      </c>
      <c r="K18" s="1">
        <v>45.734705171223112</v>
      </c>
    </row>
    <row r="19" spans="1:11" ht="45">
      <c r="A19" s="190"/>
      <c r="B19" s="15" t="s">
        <v>226</v>
      </c>
      <c r="D19" s="15" t="s">
        <v>209</v>
      </c>
      <c r="E19" s="1" t="s">
        <v>214</v>
      </c>
      <c r="F19" s="1">
        <v>20</v>
      </c>
      <c r="G19" s="1">
        <v>1</v>
      </c>
      <c r="H19" s="1">
        <v>5000</v>
      </c>
      <c r="J19" s="1">
        <v>100000</v>
      </c>
      <c r="K19" s="1">
        <v>152.44901723741037</v>
      </c>
    </row>
    <row r="20" spans="1:11">
      <c r="A20" s="190"/>
      <c r="B20" s="15" t="s">
        <v>227</v>
      </c>
      <c r="D20" s="15" t="s">
        <v>217</v>
      </c>
      <c r="E20" s="1" t="s">
        <v>228</v>
      </c>
      <c r="F20" s="1">
        <v>0.17</v>
      </c>
      <c r="G20" s="1">
        <v>1000</v>
      </c>
      <c r="H20" s="1">
        <v>600</v>
      </c>
      <c r="J20" s="1">
        <v>102000</v>
      </c>
      <c r="K20" s="1">
        <v>155.49799758215858</v>
      </c>
    </row>
    <row r="21" spans="1:11" ht="49.5">
      <c r="A21" s="197" t="s">
        <v>229</v>
      </c>
      <c r="D21" s="15" t="s">
        <v>230</v>
      </c>
    </row>
    <row r="22" spans="1:11" ht="45">
      <c r="A22" s="198"/>
      <c r="B22" s="15" t="s">
        <v>231</v>
      </c>
      <c r="D22" s="15" t="s">
        <v>230</v>
      </c>
      <c r="E22" s="1" t="s">
        <v>232</v>
      </c>
      <c r="F22" s="1">
        <v>3</v>
      </c>
      <c r="G22" s="1">
        <v>40</v>
      </c>
      <c r="H22" s="1">
        <v>115000</v>
      </c>
      <c r="J22" s="1">
        <v>13800000</v>
      </c>
      <c r="K22" s="1">
        <v>21037.964378762634</v>
      </c>
    </row>
    <row r="23" spans="1:11" ht="45">
      <c r="A23" s="198"/>
      <c r="B23" s="15" t="s">
        <v>233</v>
      </c>
      <c r="D23" s="15" t="s">
        <v>230</v>
      </c>
      <c r="F23" s="1">
        <v>50</v>
      </c>
      <c r="G23" s="1">
        <v>10</v>
      </c>
      <c r="H23" s="1">
        <v>15000</v>
      </c>
      <c r="J23" s="1">
        <v>7500000</v>
      </c>
      <c r="K23" s="1">
        <v>11433.676292805778</v>
      </c>
    </row>
    <row r="24" spans="1:11" ht="45">
      <c r="A24" s="198"/>
      <c r="B24" s="15" t="s">
        <v>234</v>
      </c>
      <c r="D24" s="15" t="s">
        <v>230</v>
      </c>
      <c r="F24" s="1">
        <v>10</v>
      </c>
      <c r="G24" s="1">
        <v>5</v>
      </c>
      <c r="H24" s="1">
        <v>20000</v>
      </c>
      <c r="J24" s="1">
        <v>1000000</v>
      </c>
      <c r="K24" s="1">
        <v>1524.4901723741038</v>
      </c>
    </row>
    <row r="25" spans="1:11" ht="25.5">
      <c r="A25" s="199" t="s">
        <v>235</v>
      </c>
      <c r="B25" s="15" t="s">
        <v>213</v>
      </c>
      <c r="D25" s="15" t="s">
        <v>217</v>
      </c>
      <c r="E25" s="1" t="s">
        <v>214</v>
      </c>
      <c r="F25" s="1">
        <v>10</v>
      </c>
      <c r="G25" s="1">
        <v>1</v>
      </c>
      <c r="H25" s="1">
        <v>20000</v>
      </c>
      <c r="J25" s="1">
        <v>200000</v>
      </c>
      <c r="K25" s="1">
        <v>304.89803447482075</v>
      </c>
    </row>
    <row r="26" spans="1:11" ht="30">
      <c r="A26" s="190"/>
      <c r="B26" s="15" t="s">
        <v>215</v>
      </c>
      <c r="D26" s="15" t="s">
        <v>217</v>
      </c>
      <c r="F26" s="1">
        <v>30</v>
      </c>
      <c r="G26" s="1">
        <v>1</v>
      </c>
      <c r="H26" s="1">
        <v>35000</v>
      </c>
      <c r="J26" s="1">
        <v>1050000</v>
      </c>
      <c r="K26" s="1">
        <v>1600.714680992809</v>
      </c>
    </row>
    <row r="27" spans="1:11" ht="30">
      <c r="A27" s="190"/>
      <c r="B27" s="15" t="s">
        <v>216</v>
      </c>
      <c r="D27" s="15" t="s">
        <v>217</v>
      </c>
      <c r="E27" s="1" t="s">
        <v>214</v>
      </c>
      <c r="F27" s="1">
        <v>1</v>
      </c>
      <c r="G27" s="1">
        <v>2</v>
      </c>
      <c r="H27" s="1">
        <v>15000</v>
      </c>
      <c r="J27" s="1">
        <v>30000</v>
      </c>
      <c r="K27" s="1">
        <v>45.734705171223112</v>
      </c>
    </row>
    <row r="28" spans="1:11">
      <c r="A28" s="190"/>
      <c r="B28" s="15" t="s">
        <v>30</v>
      </c>
      <c r="D28" s="15" t="s">
        <v>217</v>
      </c>
      <c r="E28" s="1" t="s">
        <v>218</v>
      </c>
      <c r="F28" s="1">
        <v>1</v>
      </c>
      <c r="G28" s="1">
        <v>1</v>
      </c>
      <c r="H28" s="1">
        <v>40000</v>
      </c>
      <c r="J28" s="1">
        <v>40000</v>
      </c>
      <c r="K28" s="1">
        <v>60.979606894964149</v>
      </c>
    </row>
    <row r="29" spans="1:11" ht="30">
      <c r="A29" s="190"/>
      <c r="B29" s="15" t="s">
        <v>236</v>
      </c>
      <c r="D29" s="15" t="s">
        <v>217</v>
      </c>
      <c r="E29" s="1" t="s">
        <v>220</v>
      </c>
      <c r="F29" s="1">
        <v>5000</v>
      </c>
      <c r="G29" s="1">
        <v>1</v>
      </c>
      <c r="H29" s="1">
        <v>40</v>
      </c>
      <c r="J29" s="1">
        <v>200000</v>
      </c>
      <c r="K29" s="1">
        <v>304.89803447482075</v>
      </c>
    </row>
    <row r="30" spans="1:11" ht="30">
      <c r="A30" s="190"/>
      <c r="B30" s="15" t="s">
        <v>222</v>
      </c>
      <c r="D30" s="15" t="s">
        <v>217</v>
      </c>
      <c r="E30" s="1" t="s">
        <v>214</v>
      </c>
      <c r="F30" s="1">
        <v>2</v>
      </c>
      <c r="G30" s="1">
        <v>2</v>
      </c>
      <c r="H30" s="1">
        <v>35000</v>
      </c>
      <c r="I30" s="1" t="s">
        <v>221</v>
      </c>
      <c r="J30" s="1">
        <v>140000</v>
      </c>
      <c r="K30" s="1">
        <v>213.42862413237452</v>
      </c>
    </row>
    <row r="31" spans="1:11">
      <c r="A31" s="190"/>
      <c r="B31" s="15" t="s">
        <v>223</v>
      </c>
      <c r="D31" s="15" t="s">
        <v>217</v>
      </c>
      <c r="E31" s="1" t="s">
        <v>224</v>
      </c>
      <c r="F31" s="1">
        <v>44</v>
      </c>
      <c r="G31" s="1">
        <v>1</v>
      </c>
      <c r="H31" s="1">
        <v>1500</v>
      </c>
      <c r="J31" s="1">
        <v>66000</v>
      </c>
      <c r="K31" s="1">
        <v>100.61635137669086</v>
      </c>
    </row>
    <row r="32" spans="1:11" ht="30">
      <c r="A32" s="190"/>
      <c r="B32" s="15" t="s">
        <v>225</v>
      </c>
      <c r="D32" s="15" t="s">
        <v>217</v>
      </c>
      <c r="E32" s="1" t="s">
        <v>214</v>
      </c>
      <c r="F32" s="1">
        <v>10</v>
      </c>
      <c r="G32" s="1">
        <v>1</v>
      </c>
      <c r="H32" s="1">
        <v>5000</v>
      </c>
      <c r="J32" s="1">
        <v>50000</v>
      </c>
      <c r="K32" s="1">
        <v>76.224508618705187</v>
      </c>
    </row>
    <row r="33" spans="1:11" ht="30">
      <c r="A33" s="190"/>
      <c r="B33" s="15" t="s">
        <v>226</v>
      </c>
      <c r="D33" s="15" t="s">
        <v>217</v>
      </c>
      <c r="E33" s="1" t="s">
        <v>214</v>
      </c>
      <c r="F33" s="1">
        <v>20</v>
      </c>
      <c r="G33" s="1">
        <v>1</v>
      </c>
      <c r="H33" s="1">
        <v>5000</v>
      </c>
      <c r="J33" s="1">
        <v>100000</v>
      </c>
      <c r="K33" s="1">
        <v>152.44901723741037</v>
      </c>
    </row>
    <row r="34" spans="1:11">
      <c r="A34" s="190"/>
      <c r="B34" s="15" t="s">
        <v>227</v>
      </c>
      <c r="D34" s="15" t="s">
        <v>217</v>
      </c>
      <c r="E34" s="1" t="s">
        <v>228</v>
      </c>
      <c r="F34" s="1">
        <v>0.17</v>
      </c>
      <c r="G34" s="1">
        <v>1000</v>
      </c>
      <c r="H34" s="1">
        <v>600</v>
      </c>
      <c r="J34" s="1">
        <v>102000</v>
      </c>
      <c r="K34" s="1">
        <v>155.49799758215858</v>
      </c>
    </row>
  </sheetData>
  <sheetProtection selectLockedCells="1" selectUnlockedCells="1"/>
  <phoneticPr fontId="3" type="noConversion"/>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Budget Pilote</vt:lpstr>
      <vt:lpstr>BUDGET FORMATION </vt:lpstr>
      <vt:lpstr>BUDGET TERRAIN 3 MOIS</vt:lpstr>
      <vt:lpstr>Budget Analyse</vt:lpstr>
      <vt:lpstr>Budget analyse 2012</vt:lpstr>
      <vt:lpstr>Budget complet 15 12 11</vt:lpstr>
      <vt:lpstr>Synthesebudget</vt:lpstr>
      <vt:lpstr>Sheet1</vt:lpstr>
      <vt:lpstr>Feuil1</vt:lpstr>
      <vt:lpstr>__xlnm.Print_Titles_1</vt:lpstr>
      <vt:lpstr>__xlnm.Print_Titles_2</vt:lpstr>
      <vt:lpstr>__xlnm.Print_Titles_3</vt:lpstr>
      <vt:lpstr>'Budget complet 15 12 11'!Impression_des_titres</vt:lpstr>
      <vt:lpstr>'BUDGET FORMATION '!Impression_des_titres</vt:lpstr>
      <vt:lpstr>'Budget Pilote'!Impression_des_titres</vt:lpstr>
      <vt:lpstr>'BUDGET TERRAIN 3 MOIS'!Impression_des_titres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Brechet</dc:creator>
  <cp:lastModifiedBy>Jeanine</cp:lastModifiedBy>
  <cp:lastPrinted>2011-12-19T08:55:32Z</cp:lastPrinted>
  <dcterms:created xsi:type="dcterms:W3CDTF">2011-11-22T10:26:27Z</dcterms:created>
  <dcterms:modified xsi:type="dcterms:W3CDTF">2012-01-22T23:27:42Z</dcterms:modified>
</cp:coreProperties>
</file>