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SE\Documents\Marthe_DSDS\Mes documents\DSDS\COVID_ROUND\ROUND4\Documents_finaux\"/>
    </mc:Choice>
  </mc:AlternateContent>
  <bookViews>
    <workbookView xWindow="0" yWindow="0" windowWidth="20490" windowHeight="7470"/>
  </bookViews>
  <sheets>
    <sheet name="Budget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" l="1"/>
  <c r="H19" i="3" s="1"/>
  <c r="G20" i="3" l="1"/>
  <c r="G17" i="3"/>
  <c r="H17" i="3" s="1"/>
  <c r="E16" i="3"/>
  <c r="G16" i="3" s="1"/>
  <c r="H16" i="3" s="1"/>
  <c r="G15" i="3"/>
  <c r="H15" i="3" s="1"/>
  <c r="E13" i="3"/>
  <c r="G13" i="3" s="1"/>
  <c r="H13" i="3" s="1"/>
  <c r="H11" i="3"/>
  <c r="F10" i="3"/>
  <c r="E10" i="3"/>
  <c r="E9" i="3"/>
  <c r="G9" i="3" s="1"/>
  <c r="H9" i="3" s="1"/>
  <c r="G8" i="3"/>
  <c r="H8" i="3" s="1"/>
  <c r="G6" i="3"/>
  <c r="H6" i="3" s="1"/>
  <c r="G5" i="3"/>
  <c r="H5" i="3" s="1"/>
  <c r="E14" i="3"/>
  <c r="G14" i="3" s="1"/>
  <c r="J14" i="3" s="1"/>
  <c r="E4" i="3"/>
  <c r="G4" i="3" s="1"/>
  <c r="G3" i="3" s="1"/>
  <c r="H20" i="3" l="1"/>
  <c r="H18" i="3" s="1"/>
  <c r="I18" i="3" s="1"/>
  <c r="G18" i="3"/>
  <c r="G10" i="3"/>
  <c r="H10" i="3" s="1"/>
  <c r="H7" i="3" s="1"/>
  <c r="I7" i="3" s="1"/>
  <c r="G12" i="3"/>
  <c r="H14" i="3"/>
  <c r="H12" i="3" s="1"/>
  <c r="I12" i="3" s="1"/>
  <c r="H4" i="3"/>
  <c r="G7" i="3" l="1"/>
  <c r="G21" i="3" s="1"/>
  <c r="H3" i="3"/>
  <c r="I3" i="3" s="1"/>
  <c r="H21" i="3" l="1"/>
  <c r="I21" i="3" s="1"/>
</calcChain>
</file>

<file path=xl/comments1.xml><?xml version="1.0" encoding="utf-8"?>
<comments xmlns="http://schemas.openxmlformats.org/spreadsheetml/2006/main">
  <authors>
    <author>OUSMANE ISSIFOU MAMA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OUSMANE ISSIFOU MAMA:</t>
        </r>
        <r>
          <rPr>
            <sz val="9"/>
            <color indexed="81"/>
            <rFont val="Tahoma"/>
            <family val="2"/>
          </rPr>
          <t xml:space="preserve">
prévoir 15000f au lieu de 7500f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OUSMANE ISSIFOU MAMA:</t>
        </r>
        <r>
          <rPr>
            <sz val="9"/>
            <color indexed="81"/>
            <rFont val="Tahoma"/>
            <family val="2"/>
          </rPr>
          <t xml:space="preserve">
n'ayant pas les caractéristiques de la cartouche d'encre, il sera difficile d'apprécier le prix proposé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OUSMANE ISSIFOU MAMA:</t>
        </r>
        <r>
          <rPr>
            <sz val="9"/>
            <color indexed="81"/>
            <rFont val="Tahoma"/>
            <family val="2"/>
          </rPr>
          <t xml:space="preserve">
Prévoir 100f au lieu de 160f</t>
        </r>
      </text>
    </comment>
  </commentList>
</comments>
</file>

<file path=xl/sharedStrings.xml><?xml version="1.0" encoding="utf-8"?>
<sst xmlns="http://schemas.openxmlformats.org/spreadsheetml/2006/main" count="63" uniqueCount="58">
  <si>
    <t>N°</t>
  </si>
  <si>
    <t>Activités</t>
  </si>
  <si>
    <t>Unité-Nbre</t>
  </si>
  <si>
    <t>Unité-Qté</t>
  </si>
  <si>
    <t xml:space="preserve"> PU en F.CFA  </t>
  </si>
  <si>
    <t>1.</t>
  </si>
  <si>
    <t>Jours</t>
  </si>
  <si>
    <t>3.</t>
  </si>
  <si>
    <t>Collecte des données</t>
  </si>
  <si>
    <t xml:space="preserve">Forfait </t>
  </si>
  <si>
    <t>Ménage</t>
  </si>
  <si>
    <t>Période</t>
  </si>
  <si>
    <t>4.</t>
  </si>
  <si>
    <t xml:space="preserve"> Montage du rapport et validation </t>
  </si>
  <si>
    <t>Atelier de revue, validation et dissémination du rapport dynamique</t>
  </si>
  <si>
    <t>2 pauses café + déjeuner</t>
  </si>
  <si>
    <t>5.</t>
  </si>
  <si>
    <t xml:space="preserve">Total 6 rounds </t>
  </si>
  <si>
    <t xml:space="preserve">Formation du personnel  de collecte sur le nouveau questionnaire </t>
  </si>
  <si>
    <t>2.1</t>
  </si>
  <si>
    <t>2.2</t>
  </si>
  <si>
    <t>6.</t>
  </si>
  <si>
    <t>3.1</t>
  </si>
  <si>
    <t>3.2</t>
  </si>
  <si>
    <t>4.1</t>
  </si>
  <si>
    <t>5.1</t>
  </si>
  <si>
    <t>Travaux préparatoires : adaptation du questionnaire, de l'application CAPI, échantillonnage, etc...</t>
  </si>
  <si>
    <t>forfait</t>
  </si>
  <si>
    <t>Cahier, bic, crayon et gomme</t>
  </si>
  <si>
    <t>Unité</t>
  </si>
  <si>
    <t xml:space="preserve">Papier Rame: Carton de 5 paquet de 500 feuilles </t>
  </si>
  <si>
    <t>Intéressement des 1500 ménages (Momo aux ménages)</t>
  </si>
  <si>
    <t>mois</t>
  </si>
  <si>
    <t>3.3</t>
  </si>
  <si>
    <t>4.2</t>
  </si>
  <si>
    <t>4.4</t>
  </si>
  <si>
    <t>Cartouche d'encre</t>
  </si>
  <si>
    <t>Quantité</t>
  </si>
  <si>
    <t>Autres formations : Formateurs, les cadres de l'INStaD (2) + ceux de DVL, DPPS + UGP + BM  = 2 pause-café + 33 cl de btelles d'eau</t>
  </si>
  <si>
    <t>Achat des fournitures de collecte et pour l'atelier</t>
  </si>
  <si>
    <t>Personnel d'appui technique (Personnel non fonctionnaire) pour le montage du rapport</t>
  </si>
  <si>
    <t>Forfait</t>
  </si>
  <si>
    <t>5.2</t>
  </si>
  <si>
    <t xml:space="preserve"> Coût total en dollar : 6 rounds (1$=550)</t>
  </si>
  <si>
    <t>Frais de crédit de communication forfait et internet aux superviseurs sur Survey Solution</t>
  </si>
  <si>
    <t>Frais de crédit de communication forfait et internet aux agents enquêteurs et éditeurs</t>
  </si>
  <si>
    <t>2.</t>
  </si>
  <si>
    <t>Frais de crédit de communication forfait et internet des agents pour le prétest</t>
  </si>
  <si>
    <t>Frais de formation des agents de collecte et le prétest (Avec cinq (05) réservistes)</t>
  </si>
  <si>
    <t>4.5</t>
  </si>
  <si>
    <r>
      <t>Formation des formateurs : les cadres de l'INStaD (2) + ceux de DVL (1), DPPS (1) + UGP (1) + BM (1)</t>
    </r>
    <r>
      <rPr>
        <sz val="8"/>
        <color rgb="FF000000"/>
        <rFont val="Times New Roman"/>
        <family val="1"/>
      </rPr>
      <t> </t>
    </r>
    <r>
      <rPr>
        <sz val="10"/>
        <color rgb="FF000000"/>
        <rFont val="Arial Narrow"/>
        <family val="2"/>
      </rPr>
      <t xml:space="preserve"> = 2 pause-café + 33 cl de btelles d'eau</t>
    </r>
  </si>
  <si>
    <t>4.6</t>
  </si>
  <si>
    <t>2.3</t>
  </si>
  <si>
    <t>3.4</t>
  </si>
  <si>
    <t>Frais de kit de protection contre la Covid pour les agents (Cache nez)</t>
  </si>
  <si>
    <t>Indemnités et les frais de déplacement des agents enquêteurs (Avec trois (03) éditeurs)</t>
  </si>
  <si>
    <t xml:space="preserve"> Coût total en F.CFA : pour le 1er round  </t>
  </si>
  <si>
    <t xml:space="preserve"> Coût total en FCFA : pour les 6 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</si>
</sst>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abSelected="1" topLeftCell="A10" zoomScale="110" zoomScaleNormal="110" workbookViewId="0">
      <selection activeCell="G11" sqref="G11"/>
    </sheetView>
  </sheetViews>
  <sheetFormatPr baseColWidth="10" defaultRowHeight="15" x14ac:dyDescent="0.25"/>
  <cols>
    <col min="1" max="1" width="4.42578125" bestFit="1" customWidth="1"/>
    <col min="2" max="2" width="22.85546875" customWidth="1"/>
    <col min="3" max="3" width="9.140625" bestFit="1" customWidth="1"/>
    <col min="4" max="4" width="10.28515625" bestFit="1" customWidth="1"/>
    <col min="5" max="5" width="8" bestFit="1" customWidth="1"/>
    <col min="6" max="6" width="10.85546875" bestFit="1" customWidth="1"/>
    <col min="7" max="9" width="11.28515625" bestFit="1" customWidth="1"/>
  </cols>
  <sheetData>
    <row r="1" spans="1:10" ht="51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37</v>
      </c>
      <c r="F1" s="3" t="s">
        <v>4</v>
      </c>
      <c r="G1" s="3" t="s">
        <v>56</v>
      </c>
      <c r="H1" s="3" t="s">
        <v>57</v>
      </c>
      <c r="I1" s="3" t="s">
        <v>43</v>
      </c>
    </row>
    <row r="2" spans="1:10" ht="64.5" thickBot="1" x14ac:dyDescent="0.3">
      <c r="A2" s="4" t="s">
        <v>5</v>
      </c>
      <c r="B2" s="5" t="s">
        <v>26</v>
      </c>
      <c r="C2" s="6"/>
      <c r="D2" s="6"/>
      <c r="E2" s="6"/>
      <c r="F2" s="6"/>
      <c r="G2" s="7"/>
      <c r="H2" s="7"/>
      <c r="I2" s="7"/>
    </row>
    <row r="3" spans="1:10" ht="26.25" thickBot="1" x14ac:dyDescent="0.3">
      <c r="A3" s="4" t="s">
        <v>46</v>
      </c>
      <c r="B3" s="5" t="s">
        <v>39</v>
      </c>
      <c r="C3" s="6"/>
      <c r="D3" s="6"/>
      <c r="E3" s="6"/>
      <c r="F3" s="6"/>
      <c r="G3" s="8">
        <f>+SUM(G4:G6)</f>
        <v>254000</v>
      </c>
      <c r="H3" s="8">
        <f>+SUM(H4:H6)</f>
        <v>768000</v>
      </c>
      <c r="I3" s="8">
        <f>+H3/550</f>
        <v>1396.3636363636363</v>
      </c>
    </row>
    <row r="4" spans="1:10" ht="27" customHeight="1" thickBot="1" x14ac:dyDescent="0.3">
      <c r="A4" s="20" t="s">
        <v>19</v>
      </c>
      <c r="B4" s="21" t="s">
        <v>28</v>
      </c>
      <c r="C4" s="22">
        <v>1</v>
      </c>
      <c r="D4" s="22" t="s">
        <v>29</v>
      </c>
      <c r="E4" s="22">
        <f>30+6+3</f>
        <v>39</v>
      </c>
      <c r="F4" s="23">
        <v>1000</v>
      </c>
      <c r="G4" s="19">
        <f>+F4*E4*C4</f>
        <v>39000</v>
      </c>
      <c r="H4" s="19">
        <f>+G4*2</f>
        <v>78000</v>
      </c>
      <c r="I4" s="23"/>
    </row>
    <row r="5" spans="1:10" ht="26.25" thickBot="1" x14ac:dyDescent="0.3">
      <c r="A5" s="20" t="s">
        <v>20</v>
      </c>
      <c r="B5" s="21" t="s">
        <v>30</v>
      </c>
      <c r="C5" s="22">
        <v>1</v>
      </c>
      <c r="D5" s="22" t="s">
        <v>29</v>
      </c>
      <c r="E5" s="22">
        <v>1</v>
      </c>
      <c r="F5" s="23">
        <v>15000</v>
      </c>
      <c r="G5" s="19">
        <f>+F5*E5*C5</f>
        <v>15000</v>
      </c>
      <c r="H5" s="19">
        <f t="shared" ref="H5" si="0">+G5*6</f>
        <v>90000</v>
      </c>
      <c r="I5" s="23"/>
    </row>
    <row r="6" spans="1:10" ht="15.75" thickBot="1" x14ac:dyDescent="0.3">
      <c r="A6" s="20" t="s">
        <v>52</v>
      </c>
      <c r="B6" s="21" t="s">
        <v>36</v>
      </c>
      <c r="C6" s="22">
        <v>1</v>
      </c>
      <c r="D6" s="22" t="s">
        <v>29</v>
      </c>
      <c r="E6" s="22">
        <v>1</v>
      </c>
      <c r="F6" s="23">
        <v>200000</v>
      </c>
      <c r="G6" s="19">
        <f>+F6*E6*C6</f>
        <v>200000</v>
      </c>
      <c r="H6" s="19">
        <f>+G6*3</f>
        <v>600000</v>
      </c>
      <c r="I6" s="23"/>
    </row>
    <row r="7" spans="1:10" ht="39" thickBot="1" x14ac:dyDescent="0.3">
      <c r="A7" s="4" t="s">
        <v>7</v>
      </c>
      <c r="B7" s="5" t="s">
        <v>18</v>
      </c>
      <c r="C7" s="29"/>
      <c r="D7" s="30"/>
      <c r="E7" s="30"/>
      <c r="F7" s="31"/>
      <c r="G7" s="8">
        <f>+SUM(G8:G10)</f>
        <v>1082000</v>
      </c>
      <c r="H7" s="8">
        <f>+SUM(H8:H11)</f>
        <v>1418000</v>
      </c>
      <c r="I7" s="8">
        <f>+H7/550</f>
        <v>2578.181818181818</v>
      </c>
    </row>
    <row r="8" spans="1:10" ht="64.5" thickBot="1" x14ac:dyDescent="0.3">
      <c r="A8" s="20" t="s">
        <v>22</v>
      </c>
      <c r="B8" s="21" t="s">
        <v>50</v>
      </c>
      <c r="C8" s="22">
        <v>4</v>
      </c>
      <c r="D8" s="22" t="s">
        <v>6</v>
      </c>
      <c r="E8" s="22">
        <v>6</v>
      </c>
      <c r="F8" s="23">
        <v>5500</v>
      </c>
      <c r="G8" s="19">
        <f>+F8*E8*C8</f>
        <v>132000</v>
      </c>
      <c r="H8" s="19">
        <f>+G8</f>
        <v>132000</v>
      </c>
      <c r="I8" s="23"/>
    </row>
    <row r="9" spans="1:10" ht="42.75" customHeight="1" thickBot="1" x14ac:dyDescent="0.3">
      <c r="A9" s="20" t="s">
        <v>23</v>
      </c>
      <c r="B9" s="21" t="s">
        <v>48</v>
      </c>
      <c r="C9" s="22">
        <v>4</v>
      </c>
      <c r="D9" s="22" t="s">
        <v>6</v>
      </c>
      <c r="E9" s="22">
        <f>30+3+5</f>
        <v>38</v>
      </c>
      <c r="F9" s="23">
        <v>5500</v>
      </c>
      <c r="G9" s="19">
        <f>+F9*E9*C9</f>
        <v>836000</v>
      </c>
      <c r="H9" s="19">
        <f>+G9</f>
        <v>836000</v>
      </c>
      <c r="I9" s="23"/>
    </row>
    <row r="10" spans="1:10" ht="53.25" customHeight="1" thickBot="1" x14ac:dyDescent="0.3">
      <c r="A10" s="20" t="s">
        <v>33</v>
      </c>
      <c r="B10" s="21" t="s">
        <v>47</v>
      </c>
      <c r="C10" s="22">
        <v>1</v>
      </c>
      <c r="D10" s="22" t="s">
        <v>27</v>
      </c>
      <c r="E10" s="22">
        <f>30+5+3</f>
        <v>38</v>
      </c>
      <c r="F10" s="23">
        <f>1500*2</f>
        <v>3000</v>
      </c>
      <c r="G10" s="19">
        <f>+F10*E10*C10</f>
        <v>114000</v>
      </c>
      <c r="H10" s="19">
        <f>+G10*3</f>
        <v>342000</v>
      </c>
      <c r="I10" s="23"/>
    </row>
    <row r="11" spans="1:10" ht="64.5" thickBot="1" x14ac:dyDescent="0.3">
      <c r="A11" s="20" t="s">
        <v>53</v>
      </c>
      <c r="B11" s="21" t="s">
        <v>38</v>
      </c>
      <c r="C11" s="22">
        <v>2</v>
      </c>
      <c r="D11" s="22" t="s">
        <v>6</v>
      </c>
      <c r="E11" s="22">
        <v>6</v>
      </c>
      <c r="F11" s="24">
        <v>5500</v>
      </c>
      <c r="G11" s="32">
        <v>36000</v>
      </c>
      <c r="H11" s="19">
        <f>+G11*3</f>
        <v>108000</v>
      </c>
      <c r="I11" s="23"/>
    </row>
    <row r="12" spans="1:10" ht="15.75" thickBot="1" x14ac:dyDescent="0.3">
      <c r="A12" s="4" t="s">
        <v>12</v>
      </c>
      <c r="B12" s="5" t="s">
        <v>8</v>
      </c>
      <c r="C12" s="29"/>
      <c r="D12" s="30"/>
      <c r="E12" s="30"/>
      <c r="F12" s="31"/>
      <c r="G12" s="8">
        <f>+SUM(G13:G17)</f>
        <v>9897400</v>
      </c>
      <c r="H12" s="8">
        <f>+SUM(H13:H17)</f>
        <v>59384400</v>
      </c>
      <c r="I12" s="8">
        <f>+H12/550</f>
        <v>107971.63636363637</v>
      </c>
    </row>
    <row r="13" spans="1:10" ht="51.75" thickBot="1" x14ac:dyDescent="0.3">
      <c r="A13" s="13" t="s">
        <v>24</v>
      </c>
      <c r="B13" s="10" t="s">
        <v>55</v>
      </c>
      <c r="C13" s="11">
        <v>1</v>
      </c>
      <c r="D13" s="11" t="s">
        <v>9</v>
      </c>
      <c r="E13" s="11">
        <f>30+3</f>
        <v>33</v>
      </c>
      <c r="F13" s="25">
        <v>175000</v>
      </c>
      <c r="G13" s="12">
        <f>+F13*E13*C13</f>
        <v>5775000</v>
      </c>
      <c r="H13" s="12">
        <f>+G13*6</f>
        <v>34650000</v>
      </c>
      <c r="I13" s="16"/>
    </row>
    <row r="14" spans="1:10" s="28" customFormat="1" ht="39" thickBot="1" x14ac:dyDescent="0.3">
      <c r="A14" s="20" t="s">
        <v>34</v>
      </c>
      <c r="B14" s="21" t="s">
        <v>54</v>
      </c>
      <c r="C14" s="22">
        <v>1</v>
      </c>
      <c r="D14" s="22" t="s">
        <v>29</v>
      </c>
      <c r="E14" s="26">
        <f>2*4*38+2*33*20</f>
        <v>1624</v>
      </c>
      <c r="F14" s="22">
        <v>100</v>
      </c>
      <c r="G14" s="19">
        <f t="shared" ref="G14" si="1">+F14*E14*C14</f>
        <v>162400</v>
      </c>
      <c r="H14" s="19">
        <f>+G14*6</f>
        <v>974400</v>
      </c>
      <c r="I14" s="23"/>
      <c r="J14" s="27">
        <f>+G14/33</f>
        <v>4921.212121212121</v>
      </c>
    </row>
    <row r="15" spans="1:10" ht="40.5" customHeight="1" thickBot="1" x14ac:dyDescent="0.3">
      <c r="A15" s="13" t="s">
        <v>35</v>
      </c>
      <c r="B15" s="17" t="s">
        <v>31</v>
      </c>
      <c r="C15" s="11">
        <v>1</v>
      </c>
      <c r="D15" s="15" t="s">
        <v>10</v>
      </c>
      <c r="E15" s="14">
        <v>1500</v>
      </c>
      <c r="F15" s="14">
        <v>1000</v>
      </c>
      <c r="G15" s="19">
        <f>+F15*E15*C15</f>
        <v>1500000</v>
      </c>
      <c r="H15" s="12">
        <f t="shared" ref="H15:H17" si="2">+G15*6</f>
        <v>9000000</v>
      </c>
      <c r="I15" s="11"/>
    </row>
    <row r="16" spans="1:10" ht="50.25" customHeight="1" thickBot="1" x14ac:dyDescent="0.3">
      <c r="A16" s="13" t="s">
        <v>49</v>
      </c>
      <c r="B16" s="17" t="s">
        <v>45</v>
      </c>
      <c r="C16" s="11">
        <v>1</v>
      </c>
      <c r="D16" s="11" t="s">
        <v>11</v>
      </c>
      <c r="E16" s="11">
        <f>30+3</f>
        <v>33</v>
      </c>
      <c r="F16" s="14">
        <v>70000</v>
      </c>
      <c r="G16" s="19">
        <f>+F16*E16*C16</f>
        <v>2310000</v>
      </c>
      <c r="H16" s="12">
        <f t="shared" si="2"/>
        <v>13860000</v>
      </c>
      <c r="I16" s="11"/>
    </row>
    <row r="17" spans="1:9" s="28" customFormat="1" ht="51.75" thickBot="1" x14ac:dyDescent="0.3">
      <c r="A17" s="20" t="s">
        <v>51</v>
      </c>
      <c r="B17" s="21" t="s">
        <v>44</v>
      </c>
      <c r="C17" s="22">
        <v>1</v>
      </c>
      <c r="D17" s="22" t="s">
        <v>32</v>
      </c>
      <c r="E17" s="22">
        <v>6</v>
      </c>
      <c r="F17" s="23">
        <v>25000</v>
      </c>
      <c r="G17" s="19">
        <f>+F17*E17*C17</f>
        <v>150000</v>
      </c>
      <c r="H17" s="19">
        <f t="shared" si="2"/>
        <v>900000</v>
      </c>
      <c r="I17" s="23"/>
    </row>
    <row r="18" spans="1:9" ht="26.25" thickBot="1" x14ac:dyDescent="0.3">
      <c r="A18" s="4" t="s">
        <v>16</v>
      </c>
      <c r="B18" s="5" t="s">
        <v>13</v>
      </c>
      <c r="C18" s="7"/>
      <c r="D18" s="7"/>
      <c r="E18" s="7"/>
      <c r="F18" s="7"/>
      <c r="G18" s="8">
        <f>SUM(G19:G20)</f>
        <v>630000</v>
      </c>
      <c r="H18" s="8">
        <f>SUM(H19:H20)</f>
        <v>3780000</v>
      </c>
      <c r="I18" s="8">
        <f>+H18/550</f>
        <v>6872.727272727273</v>
      </c>
    </row>
    <row r="19" spans="1:9" ht="39" thickBot="1" x14ac:dyDescent="0.3">
      <c r="A19" s="9" t="s">
        <v>25</v>
      </c>
      <c r="B19" s="17" t="s">
        <v>40</v>
      </c>
      <c r="C19" s="11">
        <v>1</v>
      </c>
      <c r="D19" s="11" t="s">
        <v>41</v>
      </c>
      <c r="E19" s="11">
        <v>1</v>
      </c>
      <c r="F19" s="14">
        <v>500000</v>
      </c>
      <c r="G19" s="12">
        <f>+F19*E19*C19</f>
        <v>500000</v>
      </c>
      <c r="H19" s="12">
        <f t="shared" ref="H19:H20" si="3">+G19*6</f>
        <v>3000000</v>
      </c>
      <c r="I19" s="18"/>
    </row>
    <row r="20" spans="1:9" ht="39" thickBot="1" x14ac:dyDescent="0.3">
      <c r="A20" s="9" t="s">
        <v>42</v>
      </c>
      <c r="B20" s="17" t="s">
        <v>14</v>
      </c>
      <c r="C20" s="11">
        <v>1</v>
      </c>
      <c r="D20" s="15" t="s">
        <v>15</v>
      </c>
      <c r="E20" s="11">
        <v>13</v>
      </c>
      <c r="F20" s="14">
        <v>10000</v>
      </c>
      <c r="G20" s="12">
        <f>+F20*E20*C20</f>
        <v>130000</v>
      </c>
      <c r="H20" s="12">
        <f t="shared" si="3"/>
        <v>780000</v>
      </c>
      <c r="I20" s="18"/>
    </row>
    <row r="21" spans="1:9" ht="15.75" thickBot="1" x14ac:dyDescent="0.3">
      <c r="A21" s="4" t="s">
        <v>21</v>
      </c>
      <c r="B21" s="5" t="s">
        <v>17</v>
      </c>
      <c r="C21" s="6"/>
      <c r="D21" s="6"/>
      <c r="E21" s="6"/>
      <c r="F21" s="6"/>
      <c r="G21" s="8">
        <f>+G18++G12+G7+G3</f>
        <v>11863400</v>
      </c>
      <c r="H21" s="8">
        <f>+H18+H12+H7+H3</f>
        <v>65350400</v>
      </c>
      <c r="I21" s="8">
        <f>+H21/550</f>
        <v>118818.90909090909</v>
      </c>
    </row>
    <row r="22" spans="1:9" x14ac:dyDescent="0.25">
      <c r="G22" s="1"/>
      <c r="H22" s="1"/>
    </row>
  </sheetData>
  <mergeCells count="2">
    <mergeCell ref="C12:F12"/>
    <mergeCell ref="C7:F7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</dc:creator>
  <cp:lastModifiedBy>CSSE</cp:lastModifiedBy>
  <dcterms:created xsi:type="dcterms:W3CDTF">2022-03-29T08:38:59Z</dcterms:created>
  <dcterms:modified xsi:type="dcterms:W3CDTF">2022-08-31T10:58:07Z</dcterms:modified>
</cp:coreProperties>
</file>